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Gebruiker\Documents\"/>
    </mc:Choice>
  </mc:AlternateContent>
  <xr:revisionPtr revIDLastSave="0" documentId="8_{691B012E-EADD-4C57-A0A5-4CE9D5EE62BF}" xr6:coauthVersionLast="47" xr6:coauthVersionMax="47" xr10:uidLastSave="{00000000-0000-0000-0000-000000000000}"/>
  <bookViews>
    <workbookView xWindow="-108" yWindow="-108" windowWidth="23256" windowHeight="12456" tabRatio="737" activeTab="2" xr2:uid="{00000000-000D-0000-FFFF-FFFF00000000}"/>
  </bookViews>
  <sheets>
    <sheet name="Spelregels" sheetId="6" r:id="rId1"/>
    <sheet name="random" sheetId="5" state="hidden" r:id="rId2"/>
    <sheet name="Speelschema" sheetId="13" r:id="rId3"/>
    <sheet name="Pronostiek" sheetId="50" state="hidden" r:id="rId4"/>
    <sheet name="Printbestand" sheetId="52" r:id="rId5"/>
    <sheet name="geplaatst" sheetId="49" state="hidden" r:id="rId6"/>
    <sheet name="CalcA" sheetId="15" state="hidden" r:id="rId7"/>
    <sheet name="CalcB" sheetId="27" state="hidden" r:id="rId8"/>
    <sheet name="CalcC" sheetId="38" state="hidden" r:id="rId9"/>
    <sheet name="CalcD" sheetId="39" state="hidden" r:id="rId10"/>
    <sheet name="CalcE" sheetId="40" state="hidden" r:id="rId11"/>
    <sheet name="CalcF" sheetId="41" state="hidden" r:id="rId12"/>
    <sheet name="CalcG" sheetId="42" state="hidden" r:id="rId13"/>
    <sheet name="CalcH" sheetId="43" state="hidden" r:id="rId14"/>
    <sheet name="CalcI" sheetId="44" state="hidden" r:id="rId15"/>
    <sheet name="CalcJ" sheetId="45" state="hidden" r:id="rId16"/>
    <sheet name="CalcK" sheetId="46" state="hidden" r:id="rId17"/>
    <sheet name="CalcL" sheetId="47" state="hidden" r:id="rId18"/>
    <sheet name="Calc3e" sheetId="48" state="hidden" r:id="rId1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11" i="48" l="1"/>
  <c r="B111" i="48" s="1"/>
  <c r="D109" i="48"/>
  <c r="D108" i="48"/>
  <c r="D100" i="48"/>
  <c r="D95" i="48"/>
  <c r="D91" i="48"/>
  <c r="D89" i="48"/>
  <c r="D87" i="48"/>
  <c r="B87" i="48" s="1"/>
  <c r="D86" i="48"/>
  <c r="D83" i="48"/>
  <c r="D81" i="48"/>
  <c r="D76" i="48"/>
  <c r="B28" i="48"/>
  <c r="B29" i="48"/>
  <c r="B30" i="48"/>
  <c r="B31" i="48"/>
  <c r="B32" i="48"/>
  <c r="B33" i="48"/>
  <c r="B34" i="48"/>
  <c r="B35" i="48"/>
  <c r="B36" i="48"/>
  <c r="B37" i="48"/>
  <c r="B38" i="48"/>
  <c r="B39" i="48"/>
  <c r="B40" i="48"/>
  <c r="B41" i="48"/>
  <c r="B42" i="48"/>
  <c r="B43" i="48"/>
  <c r="B44" i="48"/>
  <c r="B45" i="48"/>
  <c r="B46" i="48"/>
  <c r="B47" i="48"/>
  <c r="B48" i="48"/>
  <c r="B49" i="48"/>
  <c r="B50" i="48"/>
  <c r="B51" i="48"/>
  <c r="B52" i="48"/>
  <c r="B53" i="48"/>
  <c r="B54" i="48"/>
  <c r="B55" i="48"/>
  <c r="B56" i="48"/>
  <c r="B57" i="48"/>
  <c r="B58" i="48"/>
  <c r="B59" i="48"/>
  <c r="B60" i="48"/>
  <c r="B61" i="48"/>
  <c r="B62" i="48"/>
  <c r="B63" i="48"/>
  <c r="B64" i="48"/>
  <c r="B65" i="48"/>
  <c r="B66" i="48"/>
  <c r="B67" i="48"/>
  <c r="B68" i="48"/>
  <c r="B69" i="48"/>
  <c r="B70" i="48"/>
  <c r="B71" i="48"/>
  <c r="B72" i="48"/>
  <c r="B73" i="48"/>
  <c r="B74" i="48"/>
  <c r="B75" i="48"/>
  <c r="B76" i="48"/>
  <c r="B77" i="48"/>
  <c r="B78" i="48"/>
  <c r="B79" i="48"/>
  <c r="B80" i="48"/>
  <c r="B81" i="48"/>
  <c r="B82" i="48"/>
  <c r="B83" i="48"/>
  <c r="B84" i="48"/>
  <c r="B85" i="48"/>
  <c r="B86" i="48"/>
  <c r="B88" i="48"/>
  <c r="B89" i="48"/>
  <c r="B90" i="48"/>
  <c r="B91" i="48"/>
  <c r="B92" i="48"/>
  <c r="B93" i="48"/>
  <c r="B94" i="48"/>
  <c r="B95" i="48"/>
  <c r="B96" i="48"/>
  <c r="B97" i="48"/>
  <c r="B98" i="48"/>
  <c r="B99" i="48"/>
  <c r="B100" i="48"/>
  <c r="B101" i="48"/>
  <c r="B102" i="48"/>
  <c r="B103" i="48"/>
  <c r="B104" i="48"/>
  <c r="B105" i="48"/>
  <c r="B106" i="48"/>
  <c r="B107" i="48"/>
  <c r="B108" i="48"/>
  <c r="B109" i="48"/>
  <c r="B110" i="48"/>
  <c r="B112" i="48"/>
  <c r="B27" i="48"/>
  <c r="D72" i="48"/>
  <c r="D70" i="48"/>
  <c r="D69" i="48"/>
  <c r="D67" i="48"/>
  <c r="D66" i="48"/>
  <c r="D64" i="48"/>
  <c r="D60" i="48"/>
  <c r="D59" i="48"/>
  <c r="D57" i="48"/>
  <c r="D56" i="48"/>
  <c r="D55" i="48"/>
  <c r="D54" i="48"/>
  <c r="D53" i="48"/>
  <c r="D51" i="48"/>
  <c r="D50" i="48"/>
  <c r="D49" i="48"/>
  <c r="D48" i="48"/>
  <c r="D47" i="48"/>
  <c r="D45" i="48"/>
  <c r="D44" i="48"/>
  <c r="D43" i="48"/>
  <c r="D42" i="48"/>
  <c r="D41" i="48"/>
  <c r="D40" i="48"/>
  <c r="D39" i="48"/>
  <c r="D37" i="48"/>
  <c r="D36" i="48"/>
  <c r="D35" i="48"/>
  <c r="D34" i="48"/>
  <c r="D33" i="48"/>
  <c r="D32" i="48"/>
  <c r="D31" i="48"/>
  <c r="D30" i="48"/>
  <c r="D29" i="48"/>
  <c r="D28" i="48"/>
  <c r="D27" i="48"/>
  <c r="D15" i="47"/>
  <c r="D16" i="47"/>
  <c r="D17" i="47"/>
  <c r="D14" i="47"/>
  <c r="D6" i="47"/>
  <c r="D7" i="47"/>
  <c r="D8" i="47"/>
  <c r="D5" i="47"/>
  <c r="D15" i="46"/>
  <c r="D16" i="46"/>
  <c r="D17" i="46"/>
  <c r="D14" i="46"/>
  <c r="D6" i="46"/>
  <c r="D7" i="46"/>
  <c r="D8" i="46"/>
  <c r="D5" i="46"/>
  <c r="D15" i="45"/>
  <c r="D16" i="45"/>
  <c r="D17" i="45"/>
  <c r="D14" i="45"/>
  <c r="D6" i="45"/>
  <c r="D7" i="45"/>
  <c r="D8" i="45"/>
  <c r="D5" i="45"/>
  <c r="D15" i="44"/>
  <c r="D16" i="44"/>
  <c r="D17" i="44"/>
  <c r="D14" i="44"/>
  <c r="D6" i="44"/>
  <c r="D7" i="44"/>
  <c r="D8" i="44"/>
  <c r="D5" i="44"/>
  <c r="D15" i="43"/>
  <c r="D16" i="43"/>
  <c r="D17" i="43"/>
  <c r="D14" i="43"/>
  <c r="D6" i="43"/>
  <c r="D7" i="43"/>
  <c r="D8" i="43"/>
  <c r="D5" i="43"/>
  <c r="D15" i="42"/>
  <c r="D16" i="42"/>
  <c r="D17" i="42"/>
  <c r="D14" i="42"/>
  <c r="D6" i="42"/>
  <c r="D7" i="42"/>
  <c r="D8" i="42"/>
  <c r="D5" i="42"/>
  <c r="D15" i="41"/>
  <c r="D16" i="41"/>
  <c r="D17" i="41"/>
  <c r="D14" i="41"/>
  <c r="D6" i="41"/>
  <c r="D7" i="41"/>
  <c r="D8" i="41"/>
  <c r="D5" i="41"/>
  <c r="D15" i="40"/>
  <c r="D16" i="40"/>
  <c r="D17" i="40"/>
  <c r="D14" i="40"/>
  <c r="D6" i="40"/>
  <c r="D7" i="40"/>
  <c r="D8" i="40"/>
  <c r="D5" i="40"/>
  <c r="D15" i="39"/>
  <c r="D16" i="39"/>
  <c r="D17" i="39"/>
  <c r="D14" i="39"/>
  <c r="D6" i="39"/>
  <c r="D7" i="39"/>
  <c r="D8" i="39"/>
  <c r="D5" i="39"/>
  <c r="D15" i="38"/>
  <c r="D16" i="38"/>
  <c r="D17" i="38"/>
  <c r="D14" i="38"/>
  <c r="D6" i="38"/>
  <c r="D7" i="38"/>
  <c r="D8" i="38"/>
  <c r="D5" i="38"/>
  <c r="D15" i="27"/>
  <c r="D16" i="27"/>
  <c r="D17" i="27"/>
  <c r="D14" i="27"/>
  <c r="D6" i="27"/>
  <c r="D7" i="27"/>
  <c r="D8" i="27"/>
  <c r="D5" i="27"/>
  <c r="D16" i="15"/>
  <c r="D17" i="15"/>
  <c r="D14" i="15"/>
  <c r="D6" i="15"/>
  <c r="D15" i="15" s="1"/>
  <c r="D7" i="15"/>
  <c r="D8" i="15"/>
  <c r="D5" i="15"/>
  <c r="G59" i="52"/>
  <c r="G56" i="52"/>
  <c r="G53" i="52"/>
  <c r="E53" i="52"/>
  <c r="G52" i="52"/>
  <c r="G48" i="52"/>
  <c r="G49" i="52"/>
  <c r="G47" i="52"/>
  <c r="G46" i="52"/>
  <c r="G43" i="52"/>
  <c r="G37" i="52"/>
  <c r="G38" i="52"/>
  <c r="G39" i="52"/>
  <c r="G40" i="52"/>
  <c r="G41" i="52"/>
  <c r="G42" i="52"/>
  <c r="G36" i="52"/>
  <c r="G32" i="52"/>
  <c r="G33" i="52"/>
  <c r="G19" i="52"/>
  <c r="G20" i="52"/>
  <c r="G21" i="52"/>
  <c r="G22" i="52"/>
  <c r="G23" i="52"/>
  <c r="G24" i="52"/>
  <c r="G25" i="52"/>
  <c r="G26" i="52"/>
  <c r="G27" i="52"/>
  <c r="G28" i="52"/>
  <c r="G29" i="52"/>
  <c r="G30" i="52"/>
  <c r="G31" i="52"/>
  <c r="G18" i="52"/>
  <c r="E59" i="52"/>
  <c r="E56" i="52"/>
  <c r="E52" i="52"/>
  <c r="E47" i="52"/>
  <c r="E48" i="52"/>
  <c r="E49" i="52"/>
  <c r="E46" i="52"/>
  <c r="E41" i="52"/>
  <c r="E42" i="52"/>
  <c r="E43" i="52"/>
  <c r="E37" i="52"/>
  <c r="E38" i="52"/>
  <c r="E39" i="52"/>
  <c r="E40" i="52"/>
  <c r="E36" i="52"/>
  <c r="E32" i="52"/>
  <c r="E33" i="52"/>
  <c r="E19" i="52"/>
  <c r="E20" i="52"/>
  <c r="E21" i="52"/>
  <c r="E22" i="52"/>
  <c r="E23" i="52"/>
  <c r="E24" i="52"/>
  <c r="E25" i="52"/>
  <c r="E26" i="52"/>
  <c r="E27" i="52"/>
  <c r="E28" i="52"/>
  <c r="E29" i="52"/>
  <c r="E30" i="52"/>
  <c r="E31" i="52"/>
  <c r="A3" i="52"/>
  <c r="A4" i="52"/>
  <c r="A5" i="52"/>
  <c r="A6" i="52"/>
  <c r="A7" i="52"/>
  <c r="A8" i="52"/>
  <c r="A9" i="52"/>
  <c r="A10" i="52"/>
  <c r="A11" i="52"/>
  <c r="A12" i="52"/>
  <c r="A13" i="52"/>
  <c r="A14" i="52"/>
  <c r="A15" i="52"/>
  <c r="A16" i="52"/>
  <c r="A17" i="52"/>
  <c r="A18" i="52"/>
  <c r="A19" i="52"/>
  <c r="A20" i="52"/>
  <c r="A21" i="52"/>
  <c r="A22" i="52"/>
  <c r="A23" i="52"/>
  <c r="A24" i="52"/>
  <c r="A25" i="52"/>
  <c r="A26" i="52"/>
  <c r="A27" i="52"/>
  <c r="A28" i="52"/>
  <c r="A29" i="52"/>
  <c r="A30" i="52"/>
  <c r="A31" i="52"/>
  <c r="A32" i="52"/>
  <c r="A33" i="52"/>
  <c r="A34" i="52"/>
  <c r="A35" i="52"/>
  <c r="A36" i="52"/>
  <c r="A37" i="52"/>
  <c r="A38" i="52"/>
  <c r="A39" i="52"/>
  <c r="A40" i="52"/>
  <c r="A41" i="52"/>
  <c r="A42" i="52"/>
  <c r="A43" i="52"/>
  <c r="A44" i="52"/>
  <c r="A45" i="52"/>
  <c r="A46" i="52"/>
  <c r="A47" i="52"/>
  <c r="A48" i="52"/>
  <c r="A49" i="52"/>
  <c r="A50" i="52"/>
  <c r="A51" i="52"/>
  <c r="A52" i="52"/>
  <c r="A53" i="52"/>
  <c r="A54" i="52"/>
  <c r="A55" i="52"/>
  <c r="A56" i="52"/>
  <c r="A57" i="52"/>
  <c r="A58" i="52"/>
  <c r="E1" i="52"/>
  <c r="E2" i="52"/>
  <c r="E3" i="52"/>
  <c r="E4" i="52"/>
  <c r="E5" i="52"/>
  <c r="E6" i="52"/>
  <c r="E7" i="52"/>
  <c r="E8" i="52"/>
  <c r="E9" i="52"/>
  <c r="E10" i="52"/>
  <c r="E11" i="52"/>
  <c r="E12" i="52"/>
  <c r="E13" i="52"/>
  <c r="E14" i="52"/>
  <c r="E15" i="52"/>
  <c r="E18" i="52"/>
  <c r="F13" i="52"/>
  <c r="F14" i="52"/>
  <c r="F15" i="52"/>
  <c r="F2" i="52"/>
  <c r="F3" i="52"/>
  <c r="F4" i="52"/>
  <c r="F5" i="52"/>
  <c r="F6" i="52"/>
  <c r="F7" i="52"/>
  <c r="F8" i="52"/>
  <c r="F9" i="52"/>
  <c r="F10" i="52"/>
  <c r="F11" i="52"/>
  <c r="F12" i="52"/>
  <c r="B47" i="52"/>
  <c r="B48" i="52"/>
  <c r="B49" i="52"/>
  <c r="B50" i="52"/>
  <c r="B51" i="52"/>
  <c r="B52" i="52"/>
  <c r="B53" i="52"/>
  <c r="B54" i="52"/>
  <c r="B56" i="52"/>
  <c r="B57" i="52"/>
  <c r="B58" i="52"/>
  <c r="F1" i="52"/>
  <c r="B4" i="52"/>
  <c r="B5" i="52"/>
  <c r="B6" i="52"/>
  <c r="B7" i="52"/>
  <c r="B8" i="52"/>
  <c r="B9" i="52"/>
  <c r="B10" i="52"/>
  <c r="B11" i="52"/>
  <c r="B12" i="52"/>
  <c r="B13" i="52"/>
  <c r="B14" i="52"/>
  <c r="B15" i="52"/>
  <c r="B16" i="52"/>
  <c r="B17" i="52"/>
  <c r="B18" i="52"/>
  <c r="B19" i="52"/>
  <c r="B20" i="52"/>
  <c r="B21" i="52"/>
  <c r="B22" i="52"/>
  <c r="B23" i="52"/>
  <c r="B24" i="52"/>
  <c r="B25" i="52"/>
  <c r="B26" i="52"/>
  <c r="B27" i="52"/>
  <c r="B28" i="52"/>
  <c r="B30" i="52"/>
  <c r="B31" i="52"/>
  <c r="B32" i="52"/>
  <c r="B33" i="52"/>
  <c r="B34" i="52"/>
  <c r="B35" i="52"/>
  <c r="B36" i="52"/>
  <c r="B37" i="52"/>
  <c r="B38" i="52"/>
  <c r="B39" i="52"/>
  <c r="B40" i="52"/>
  <c r="B41" i="52"/>
  <c r="B42" i="52"/>
  <c r="B43" i="52"/>
  <c r="B44" i="52"/>
  <c r="B45" i="52"/>
  <c r="B46" i="52"/>
  <c r="A2" i="52"/>
  <c r="B2" i="52"/>
  <c r="A3" i="50"/>
  <c r="A4" i="50"/>
  <c r="B4" i="50"/>
  <c r="A5" i="50"/>
  <c r="B5" i="50"/>
  <c r="A6" i="50"/>
  <c r="B6" i="50"/>
  <c r="A7" i="50"/>
  <c r="B7" i="50"/>
  <c r="A8" i="50"/>
  <c r="B8" i="50"/>
  <c r="A9" i="50"/>
  <c r="B9" i="50"/>
  <c r="A10" i="50"/>
  <c r="B10" i="50"/>
  <c r="A11" i="50"/>
  <c r="B11" i="50"/>
  <c r="A12" i="50"/>
  <c r="B12" i="50"/>
  <c r="A13" i="50"/>
  <c r="B13" i="50"/>
  <c r="A14" i="50"/>
  <c r="B14" i="50"/>
  <c r="A15" i="50"/>
  <c r="B15" i="50"/>
  <c r="A16" i="50"/>
  <c r="B16" i="50"/>
  <c r="A17" i="50"/>
  <c r="B17" i="50"/>
  <c r="A18" i="50"/>
  <c r="B18" i="50"/>
  <c r="A19" i="50"/>
  <c r="B19" i="50"/>
  <c r="A20" i="50"/>
  <c r="B20" i="50"/>
  <c r="A21" i="50"/>
  <c r="B21" i="50"/>
  <c r="A22" i="50"/>
  <c r="B22" i="50"/>
  <c r="A23" i="50"/>
  <c r="B23" i="50"/>
  <c r="A24" i="50"/>
  <c r="B24" i="50"/>
  <c r="A25" i="50"/>
  <c r="B25" i="50"/>
  <c r="A26" i="50"/>
  <c r="B26" i="50"/>
  <c r="A27" i="50"/>
  <c r="B27" i="50"/>
  <c r="A28" i="50"/>
  <c r="B28" i="50"/>
  <c r="A29" i="50"/>
  <c r="A30" i="50"/>
  <c r="B30" i="50"/>
  <c r="A31" i="50"/>
  <c r="B31" i="50"/>
  <c r="A32" i="50"/>
  <c r="B32" i="50"/>
  <c r="A33" i="50"/>
  <c r="B33" i="50"/>
  <c r="A34" i="50"/>
  <c r="B34" i="50"/>
  <c r="A35" i="50"/>
  <c r="B35" i="50"/>
  <c r="A36" i="50"/>
  <c r="B36" i="50"/>
  <c r="A37" i="50"/>
  <c r="B37" i="50"/>
  <c r="A38" i="50"/>
  <c r="B38" i="50"/>
  <c r="A39" i="50"/>
  <c r="B39" i="50"/>
  <c r="A40" i="50"/>
  <c r="B40" i="50"/>
  <c r="A41" i="50"/>
  <c r="B41" i="50"/>
  <c r="A42" i="50"/>
  <c r="B42" i="50"/>
  <c r="A43" i="50"/>
  <c r="B43" i="50"/>
  <c r="A44" i="50"/>
  <c r="B44" i="50"/>
  <c r="A45" i="50"/>
  <c r="B45" i="50"/>
  <c r="A46" i="50"/>
  <c r="B46" i="50"/>
  <c r="A47" i="50"/>
  <c r="B47" i="50"/>
  <c r="A48" i="50"/>
  <c r="B48" i="50"/>
  <c r="A49" i="50"/>
  <c r="B49" i="50"/>
  <c r="A50" i="50"/>
  <c r="B50" i="50"/>
  <c r="A51" i="50"/>
  <c r="B51" i="50"/>
  <c r="A52" i="50"/>
  <c r="B52" i="50"/>
  <c r="A53" i="50"/>
  <c r="B53" i="50"/>
  <c r="A54" i="50"/>
  <c r="B54" i="50"/>
  <c r="A55" i="50"/>
  <c r="A56" i="50"/>
  <c r="B56" i="50"/>
  <c r="A57" i="50"/>
  <c r="B57" i="50"/>
  <c r="A58" i="50"/>
  <c r="B58" i="50"/>
  <c r="A59" i="50"/>
  <c r="B59" i="50"/>
  <c r="A60" i="50"/>
  <c r="B60" i="50"/>
  <c r="A61" i="50"/>
  <c r="B61" i="50"/>
  <c r="A62" i="50"/>
  <c r="B62" i="50"/>
  <c r="A63" i="50"/>
  <c r="B63" i="50"/>
  <c r="A64" i="50"/>
  <c r="B64" i="50"/>
  <c r="A65" i="50"/>
  <c r="B65" i="50"/>
  <c r="A66" i="50"/>
  <c r="B66" i="50"/>
  <c r="A67" i="50"/>
  <c r="B67" i="50"/>
  <c r="A68" i="50"/>
  <c r="B68" i="50"/>
  <c r="A69" i="50"/>
  <c r="B69" i="50"/>
  <c r="A70" i="50"/>
  <c r="B70" i="50"/>
  <c r="A71" i="50"/>
  <c r="B71" i="50"/>
  <c r="A72" i="50"/>
  <c r="B72" i="50"/>
  <c r="A73" i="50"/>
  <c r="B73" i="50"/>
  <c r="A2" i="50"/>
  <c r="B2" i="50"/>
  <c r="C51" i="50"/>
  <c r="C51" i="52" s="1"/>
  <c r="C52" i="50"/>
  <c r="C52" i="52" s="1"/>
  <c r="C53" i="50"/>
  <c r="C53" i="52" s="1"/>
  <c r="C54" i="50"/>
  <c r="C54" i="52" s="1"/>
  <c r="C55" i="50"/>
  <c r="C55" i="52" s="1"/>
  <c r="C56" i="50"/>
  <c r="C56" i="52" s="1"/>
  <c r="C57" i="50"/>
  <c r="C57" i="52" s="1"/>
  <c r="C58" i="50"/>
  <c r="C58" i="52" s="1"/>
  <c r="C59" i="50"/>
  <c r="G1" i="52" s="1"/>
  <c r="C60" i="50"/>
  <c r="G2" i="52" s="1"/>
  <c r="C61" i="50"/>
  <c r="G3" i="52" s="1"/>
  <c r="C62" i="50"/>
  <c r="G4" i="52" s="1"/>
  <c r="C63" i="50"/>
  <c r="G5" i="52" s="1"/>
  <c r="C64" i="50"/>
  <c r="G6" i="52" s="1"/>
  <c r="C65" i="50"/>
  <c r="G7" i="52" s="1"/>
  <c r="C66" i="50"/>
  <c r="G8" i="52" s="1"/>
  <c r="C67" i="50"/>
  <c r="G9" i="52" s="1"/>
  <c r="C68" i="50"/>
  <c r="G10" i="52" s="1"/>
  <c r="C69" i="50"/>
  <c r="G11" i="52" s="1"/>
  <c r="C70" i="50"/>
  <c r="G12" i="52" s="1"/>
  <c r="C71" i="50"/>
  <c r="G13" i="52" s="1"/>
  <c r="C72" i="50"/>
  <c r="G14" i="52" s="1"/>
  <c r="C73" i="50"/>
  <c r="G15" i="52" s="1"/>
  <c r="C4" i="50"/>
  <c r="C4" i="52" s="1"/>
  <c r="C5" i="50"/>
  <c r="C5" i="52" s="1"/>
  <c r="C6" i="50"/>
  <c r="C6" i="52" s="1"/>
  <c r="C7" i="50"/>
  <c r="C7" i="52" s="1"/>
  <c r="C8" i="50"/>
  <c r="C8" i="52" s="1"/>
  <c r="C9" i="50"/>
  <c r="C9" i="52" s="1"/>
  <c r="C10" i="50"/>
  <c r="C10" i="52" s="1"/>
  <c r="C11" i="50"/>
  <c r="C11" i="52" s="1"/>
  <c r="C12" i="50"/>
  <c r="C12" i="52" s="1"/>
  <c r="C13" i="50"/>
  <c r="C13" i="52" s="1"/>
  <c r="C14" i="50"/>
  <c r="C14" i="52" s="1"/>
  <c r="C15" i="50"/>
  <c r="C15" i="52" s="1"/>
  <c r="C16" i="50"/>
  <c r="C16" i="52" s="1"/>
  <c r="C17" i="50"/>
  <c r="C17" i="52" s="1"/>
  <c r="C18" i="50"/>
  <c r="C18" i="52" s="1"/>
  <c r="C19" i="50"/>
  <c r="C19" i="52" s="1"/>
  <c r="C20" i="50"/>
  <c r="C20" i="52" s="1"/>
  <c r="C21" i="50"/>
  <c r="C21" i="52" s="1"/>
  <c r="C22" i="50"/>
  <c r="C22" i="52" s="1"/>
  <c r="C23" i="50"/>
  <c r="C23" i="52" s="1"/>
  <c r="C24" i="50"/>
  <c r="C24" i="52" s="1"/>
  <c r="C25" i="50"/>
  <c r="C25" i="52" s="1"/>
  <c r="C26" i="50"/>
  <c r="C26" i="52" s="1"/>
  <c r="C27" i="50"/>
  <c r="C27" i="52" s="1"/>
  <c r="C28" i="50"/>
  <c r="C28" i="52" s="1"/>
  <c r="C29" i="50"/>
  <c r="C29" i="52" s="1"/>
  <c r="C30" i="50"/>
  <c r="C30" i="52" s="1"/>
  <c r="C31" i="50"/>
  <c r="C31" i="52" s="1"/>
  <c r="C32" i="50"/>
  <c r="C32" i="52" s="1"/>
  <c r="C33" i="50"/>
  <c r="C33" i="52" s="1"/>
  <c r="C34" i="50"/>
  <c r="C34" i="52" s="1"/>
  <c r="C35" i="50"/>
  <c r="C35" i="52" s="1"/>
  <c r="C36" i="50"/>
  <c r="C36" i="52" s="1"/>
  <c r="C37" i="50"/>
  <c r="C37" i="52" s="1"/>
  <c r="C38" i="50"/>
  <c r="C38" i="52" s="1"/>
  <c r="C39" i="50"/>
  <c r="C39" i="52" s="1"/>
  <c r="C40" i="50"/>
  <c r="C40" i="52" s="1"/>
  <c r="C41" i="50"/>
  <c r="C41" i="52" s="1"/>
  <c r="C42" i="50"/>
  <c r="C42" i="52" s="1"/>
  <c r="C43" i="50"/>
  <c r="C43" i="52" s="1"/>
  <c r="C44" i="50"/>
  <c r="C44" i="52" s="1"/>
  <c r="C45" i="50"/>
  <c r="C45" i="52" s="1"/>
  <c r="C46" i="50"/>
  <c r="C46" i="52" s="1"/>
  <c r="C47" i="50"/>
  <c r="C47" i="52" s="1"/>
  <c r="C48" i="50"/>
  <c r="C48" i="52" s="1"/>
  <c r="C49" i="50"/>
  <c r="C49" i="52" s="1"/>
  <c r="C50" i="50"/>
  <c r="C50" i="52" s="1"/>
  <c r="C2" i="50"/>
  <c r="C2" i="52" s="1"/>
  <c r="C3" i="50"/>
  <c r="C3" i="52" s="1"/>
  <c r="I52" i="49"/>
  <c r="V33" i="48" l="1"/>
  <c r="V34" i="48"/>
  <c r="V35" i="48"/>
  <c r="V36" i="48"/>
  <c r="V37" i="48"/>
  <c r="V38" i="48"/>
  <c r="V39" i="48"/>
  <c r="V40" i="48"/>
  <c r="V41" i="48"/>
  <c r="V42" i="48"/>
  <c r="V43" i="48"/>
  <c r="V44" i="48"/>
  <c r="V45" i="48"/>
  <c r="V46" i="48"/>
  <c r="V47" i="48"/>
  <c r="V48" i="48"/>
  <c r="V49" i="48"/>
  <c r="V50" i="48"/>
  <c r="V51" i="48"/>
  <c r="V52" i="48"/>
  <c r="V53" i="48"/>
  <c r="V54" i="48"/>
  <c r="V55" i="48"/>
  <c r="V56" i="48"/>
  <c r="V57" i="48"/>
  <c r="V58" i="48"/>
  <c r="V59" i="48"/>
  <c r="V60" i="48"/>
  <c r="V61" i="48"/>
  <c r="V62" i="48"/>
  <c r="V63" i="48"/>
  <c r="V64" i="48"/>
  <c r="V65" i="48"/>
  <c r="V66" i="48"/>
  <c r="V67" i="48"/>
  <c r="V68" i="48"/>
  <c r="V69" i="48"/>
  <c r="V70" i="48"/>
  <c r="V71" i="48"/>
  <c r="V72" i="48"/>
  <c r="V73" i="48"/>
  <c r="V74" i="48"/>
  <c r="V75" i="48"/>
  <c r="V76" i="48"/>
  <c r="V77" i="48"/>
  <c r="V78" i="48"/>
  <c r="V79" i="48"/>
  <c r="V80" i="48"/>
  <c r="V81" i="48"/>
  <c r="V82" i="48"/>
  <c r="V83" i="48"/>
  <c r="V84" i="48"/>
  <c r="V85" i="48"/>
  <c r="V86" i="48"/>
  <c r="V87" i="48"/>
  <c r="V88" i="48"/>
  <c r="V89" i="48"/>
  <c r="V90" i="48"/>
  <c r="V91" i="48"/>
  <c r="V92" i="48"/>
  <c r="V93" i="48"/>
  <c r="V94" i="48"/>
  <c r="V95" i="48"/>
  <c r="V96" i="48"/>
  <c r="V97" i="48"/>
  <c r="V98" i="48"/>
  <c r="V99" i="48"/>
  <c r="V100" i="48"/>
  <c r="V101" i="48"/>
  <c r="V102" i="48"/>
  <c r="V103" i="48"/>
  <c r="V104" i="48"/>
  <c r="V105" i="48"/>
  <c r="V106" i="48"/>
  <c r="V107" i="48"/>
  <c r="V108" i="48"/>
  <c r="V109" i="48"/>
  <c r="V110" i="48"/>
  <c r="V111" i="48"/>
  <c r="V112" i="48"/>
  <c r="V113" i="48"/>
  <c r="V114" i="48"/>
  <c r="V115" i="48"/>
  <c r="V116" i="48"/>
  <c r="V117" i="48"/>
  <c r="V118" i="48"/>
  <c r="V119" i="48"/>
  <c r="V120" i="48"/>
  <c r="V121" i="48"/>
  <c r="V122" i="48"/>
  <c r="V123" i="48"/>
  <c r="V124" i="48"/>
  <c r="V125" i="48"/>
  <c r="V126" i="48"/>
  <c r="V127" i="48"/>
  <c r="V128" i="48"/>
  <c r="V129" i="48"/>
  <c r="V130" i="48"/>
  <c r="V131" i="48"/>
  <c r="V132" i="48"/>
  <c r="V133" i="48"/>
  <c r="V134" i="48"/>
  <c r="V135" i="48"/>
  <c r="V136" i="48"/>
  <c r="V137" i="48"/>
  <c r="V138" i="48"/>
  <c r="V139" i="48"/>
  <c r="V140" i="48"/>
  <c r="V141" i="48"/>
  <c r="V142" i="48"/>
  <c r="V143" i="48"/>
  <c r="V144" i="48"/>
  <c r="V145" i="48"/>
  <c r="V146" i="48"/>
  <c r="V147" i="48"/>
  <c r="V148" i="48"/>
  <c r="V149" i="48"/>
  <c r="V150" i="48"/>
  <c r="V151" i="48"/>
  <c r="V152" i="48"/>
  <c r="V153" i="48"/>
  <c r="V154" i="48"/>
  <c r="V155" i="48"/>
  <c r="V156" i="48"/>
  <c r="V157" i="48"/>
  <c r="V158" i="48"/>
  <c r="V159" i="48"/>
  <c r="V160" i="48"/>
  <c r="V161" i="48"/>
  <c r="V162" i="48"/>
  <c r="V163" i="48"/>
  <c r="V164" i="48"/>
  <c r="V165" i="48"/>
  <c r="V166" i="48"/>
  <c r="V167" i="48"/>
  <c r="V168" i="48"/>
  <c r="V169" i="48"/>
  <c r="V170" i="48"/>
  <c r="V171" i="48"/>
  <c r="V172" i="48"/>
  <c r="V173" i="48"/>
  <c r="V174" i="48"/>
  <c r="V175" i="48"/>
  <c r="V176" i="48"/>
  <c r="V177" i="48"/>
  <c r="V178" i="48"/>
  <c r="V179" i="48"/>
  <c r="V180" i="48"/>
  <c r="V181" i="48"/>
  <c r="V182" i="48"/>
  <c r="V183" i="48"/>
  <c r="V184" i="48"/>
  <c r="V185" i="48"/>
  <c r="V186" i="48"/>
  <c r="V187" i="48"/>
  <c r="V188" i="48"/>
  <c r="V189" i="48"/>
  <c r="V190" i="48"/>
  <c r="V191" i="48"/>
  <c r="V192" i="48"/>
  <c r="V193" i="48"/>
  <c r="V194" i="48"/>
  <c r="V195" i="48"/>
  <c r="V196" i="48"/>
  <c r="V197" i="48"/>
  <c r="V198" i="48"/>
  <c r="V199" i="48"/>
  <c r="V200" i="48"/>
  <c r="V201" i="48"/>
  <c r="V202" i="48"/>
  <c r="V203" i="48"/>
  <c r="V204" i="48"/>
  <c r="V205" i="48"/>
  <c r="V206" i="48"/>
  <c r="V207" i="48"/>
  <c r="V208" i="48"/>
  <c r="V209" i="48"/>
  <c r="V210" i="48"/>
  <c r="V211" i="48"/>
  <c r="V212" i="48"/>
  <c r="V213" i="48"/>
  <c r="V214" i="48"/>
  <c r="V215" i="48"/>
  <c r="V216" i="48"/>
  <c r="V217" i="48"/>
  <c r="V218" i="48"/>
  <c r="V219" i="48"/>
  <c r="V220" i="48"/>
  <c r="V221" i="48"/>
  <c r="V222" i="48"/>
  <c r="V223" i="48"/>
  <c r="V224" i="48"/>
  <c r="V225" i="48"/>
  <c r="V226" i="48"/>
  <c r="V227" i="48"/>
  <c r="V228" i="48"/>
  <c r="V229" i="48"/>
  <c r="V230" i="48"/>
  <c r="V231" i="48"/>
  <c r="V232" i="48"/>
  <c r="V233" i="48"/>
  <c r="V234" i="48"/>
  <c r="V235" i="48"/>
  <c r="V236" i="48"/>
  <c r="V237" i="48"/>
  <c r="V238" i="48"/>
  <c r="V239" i="48"/>
  <c r="V240" i="48"/>
  <c r="V241" i="48"/>
  <c r="V242" i="48"/>
  <c r="V243" i="48"/>
  <c r="V244" i="48"/>
  <c r="V245" i="48"/>
  <c r="V246" i="48"/>
  <c r="V247" i="48"/>
  <c r="V248" i="48"/>
  <c r="V249" i="48"/>
  <c r="V250" i="48"/>
  <c r="V251" i="48"/>
  <c r="V252" i="48"/>
  <c r="V253" i="48"/>
  <c r="V254" i="48"/>
  <c r="V255" i="48"/>
  <c r="V256" i="48"/>
  <c r="V257" i="48"/>
  <c r="V258" i="48"/>
  <c r="V259" i="48"/>
  <c r="V260" i="48"/>
  <c r="V261" i="48"/>
  <c r="V262" i="48"/>
  <c r="V263" i="48"/>
  <c r="V264" i="48"/>
  <c r="V265" i="48"/>
  <c r="V266" i="48"/>
  <c r="V267" i="48"/>
  <c r="V268" i="48"/>
  <c r="V269" i="48"/>
  <c r="V270" i="48"/>
  <c r="V271" i="48"/>
  <c r="V272" i="48"/>
  <c r="V273" i="48"/>
  <c r="V274" i="48"/>
  <c r="V275" i="48"/>
  <c r="V276" i="48"/>
  <c r="V277" i="48"/>
  <c r="V278" i="48"/>
  <c r="V279" i="48"/>
  <c r="V280" i="48"/>
  <c r="V281" i="48"/>
  <c r="V282" i="48"/>
  <c r="V283" i="48"/>
  <c r="V284" i="48"/>
  <c r="V285" i="48"/>
  <c r="V286" i="48"/>
  <c r="V287" i="48"/>
  <c r="V288" i="48"/>
  <c r="V289" i="48"/>
  <c r="V290" i="48"/>
  <c r="V291" i="48"/>
  <c r="V292" i="48"/>
  <c r="V293" i="48"/>
  <c r="V294" i="48"/>
  <c r="V295" i="48"/>
  <c r="V296" i="48"/>
  <c r="V297" i="48"/>
  <c r="V298" i="48"/>
  <c r="V299" i="48"/>
  <c r="V300" i="48"/>
  <c r="V301" i="48"/>
  <c r="V302" i="48"/>
  <c r="V303" i="48"/>
  <c r="V304" i="48"/>
  <c r="V305" i="48"/>
  <c r="V306" i="48"/>
  <c r="V307" i="48"/>
  <c r="V308" i="48"/>
  <c r="V309" i="48"/>
  <c r="V310" i="48"/>
  <c r="V311" i="48"/>
  <c r="V312" i="48"/>
  <c r="V313" i="48"/>
  <c r="V314" i="48"/>
  <c r="V315" i="48"/>
  <c r="V316" i="48"/>
  <c r="V317" i="48"/>
  <c r="V318" i="48"/>
  <c r="V319" i="48"/>
  <c r="V320" i="48"/>
  <c r="V321" i="48"/>
  <c r="V322" i="48"/>
  <c r="V323" i="48"/>
  <c r="V324" i="48"/>
  <c r="V325" i="48"/>
  <c r="V326" i="48"/>
  <c r="V327" i="48"/>
  <c r="V328" i="48"/>
  <c r="V329" i="48"/>
  <c r="V330" i="48"/>
  <c r="V331" i="48"/>
  <c r="V332" i="48"/>
  <c r="V333" i="48"/>
  <c r="V334" i="48"/>
  <c r="V335" i="48"/>
  <c r="V336" i="48"/>
  <c r="V337" i="48"/>
  <c r="V338" i="48"/>
  <c r="V339" i="48"/>
  <c r="V340" i="48"/>
  <c r="V341" i="48"/>
  <c r="V342" i="48"/>
  <c r="V343" i="48"/>
  <c r="V344" i="48"/>
  <c r="V345" i="48"/>
  <c r="V346" i="48"/>
  <c r="V347" i="48"/>
  <c r="V348" i="48"/>
  <c r="V349" i="48"/>
  <c r="V350" i="48"/>
  <c r="V351" i="48"/>
  <c r="V352" i="48"/>
  <c r="V353" i="48"/>
  <c r="V354" i="48"/>
  <c r="V355" i="48"/>
  <c r="V356" i="48"/>
  <c r="V357" i="48"/>
  <c r="V358" i="48"/>
  <c r="V359" i="48"/>
  <c r="V360" i="48"/>
  <c r="V361" i="48"/>
  <c r="V362" i="48"/>
  <c r="V363" i="48"/>
  <c r="V364" i="48"/>
  <c r="V365" i="48"/>
  <c r="V366" i="48"/>
  <c r="V367" i="48"/>
  <c r="V368" i="48"/>
  <c r="V369" i="48"/>
  <c r="V370" i="48"/>
  <c r="V371" i="48"/>
  <c r="V372" i="48"/>
  <c r="V373" i="48"/>
  <c r="V374" i="48"/>
  <c r="V375" i="48"/>
  <c r="V376" i="48"/>
  <c r="V377" i="48"/>
  <c r="V378" i="48"/>
  <c r="V379" i="48"/>
  <c r="V380" i="48"/>
  <c r="V381" i="48"/>
  <c r="V382" i="48"/>
  <c r="V383" i="48"/>
  <c r="V384" i="48"/>
  <c r="V385" i="48"/>
  <c r="V386" i="48"/>
  <c r="V387" i="48"/>
  <c r="V388" i="48"/>
  <c r="V389" i="48"/>
  <c r="V390" i="48"/>
  <c r="V391" i="48"/>
  <c r="V392" i="48"/>
  <c r="V393" i="48"/>
  <c r="V394" i="48"/>
  <c r="V395" i="48"/>
  <c r="V396" i="48"/>
  <c r="V397" i="48"/>
  <c r="V398" i="48"/>
  <c r="V399" i="48"/>
  <c r="V400" i="48"/>
  <c r="V401" i="48"/>
  <c r="V402" i="48"/>
  <c r="V403" i="48"/>
  <c r="V404" i="48"/>
  <c r="V405" i="48"/>
  <c r="V406" i="48"/>
  <c r="V407" i="48"/>
  <c r="V408" i="48"/>
  <c r="V409" i="48"/>
  <c r="V410" i="48"/>
  <c r="V411" i="48"/>
  <c r="V412" i="48"/>
  <c r="V413" i="48"/>
  <c r="V414" i="48"/>
  <c r="V415" i="48"/>
  <c r="V416" i="48"/>
  <c r="V417" i="48"/>
  <c r="V418" i="48"/>
  <c r="V419" i="48"/>
  <c r="V420" i="48"/>
  <c r="V421" i="48"/>
  <c r="V422" i="48"/>
  <c r="V423" i="48"/>
  <c r="V424" i="48"/>
  <c r="V425" i="48"/>
  <c r="V426" i="48"/>
  <c r="V427" i="48"/>
  <c r="V428" i="48"/>
  <c r="V429" i="48"/>
  <c r="V430" i="48"/>
  <c r="V431" i="48"/>
  <c r="V432" i="48"/>
  <c r="V433" i="48"/>
  <c r="V434" i="48"/>
  <c r="V435" i="48"/>
  <c r="V436" i="48"/>
  <c r="V437" i="48"/>
  <c r="V438" i="48"/>
  <c r="V439" i="48"/>
  <c r="V440" i="48"/>
  <c r="V441" i="48"/>
  <c r="V442" i="48"/>
  <c r="V443" i="48"/>
  <c r="V444" i="48"/>
  <c r="V445" i="48"/>
  <c r="V446" i="48"/>
  <c r="V447" i="48"/>
  <c r="V448" i="48"/>
  <c r="V449" i="48"/>
  <c r="V450" i="48"/>
  <c r="V451" i="48"/>
  <c r="V452" i="48"/>
  <c r="V453" i="48"/>
  <c r="V454" i="48"/>
  <c r="V455" i="48"/>
  <c r="V456" i="48"/>
  <c r="V457" i="48"/>
  <c r="V458" i="48"/>
  <c r="V459" i="48"/>
  <c r="V460" i="48"/>
  <c r="V461" i="48"/>
  <c r="V462" i="48"/>
  <c r="V463" i="48"/>
  <c r="V464" i="48"/>
  <c r="V465" i="48"/>
  <c r="V466" i="48"/>
  <c r="V467" i="48"/>
  <c r="V468" i="48"/>
  <c r="V469" i="48"/>
  <c r="V470" i="48"/>
  <c r="V471" i="48"/>
  <c r="V472" i="48"/>
  <c r="V473" i="48"/>
  <c r="V474" i="48"/>
  <c r="V475" i="48"/>
  <c r="V476" i="48"/>
  <c r="V477" i="48"/>
  <c r="V478" i="48"/>
  <c r="V479" i="48"/>
  <c r="V480" i="48"/>
  <c r="V481" i="48"/>
  <c r="V482" i="48"/>
  <c r="V483" i="48"/>
  <c r="V484" i="48"/>
  <c r="V485" i="48"/>
  <c r="V486" i="48"/>
  <c r="V487" i="48"/>
  <c r="V488" i="48"/>
  <c r="V489" i="48"/>
  <c r="V490" i="48"/>
  <c r="V491" i="48"/>
  <c r="V492" i="48"/>
  <c r="V493" i="48"/>
  <c r="V494" i="48"/>
  <c r="V495" i="48"/>
  <c r="V496" i="48"/>
  <c r="V497" i="48"/>
  <c r="V498" i="48"/>
  <c r="V499" i="48"/>
  <c r="V500" i="48"/>
  <c r="V501" i="48"/>
  <c r="V502" i="48"/>
  <c r="V503" i="48"/>
  <c r="V504" i="48"/>
  <c r="V505" i="48"/>
  <c r="V506" i="48"/>
  <c r="V507" i="48"/>
  <c r="V508" i="48"/>
  <c r="V509" i="48"/>
  <c r="V510" i="48"/>
  <c r="V511" i="48"/>
  <c r="V512" i="48"/>
  <c r="V513" i="48"/>
  <c r="V514" i="48"/>
  <c r="V515" i="48"/>
  <c r="V516" i="48"/>
  <c r="V517" i="48"/>
  <c r="V518" i="48"/>
  <c r="V519" i="48"/>
  <c r="V520" i="48"/>
  <c r="V521" i="48"/>
  <c r="V522" i="48"/>
  <c r="V523" i="48"/>
  <c r="V524" i="48"/>
  <c r="V525" i="48"/>
  <c r="V526" i="48"/>
  <c r="V32" i="48"/>
  <c r="S8" i="13"/>
  <c r="S9" i="13"/>
  <c r="S10" i="13"/>
  <c r="S11" i="13"/>
  <c r="S12" i="13"/>
  <c r="S13" i="13"/>
  <c r="S14" i="13"/>
  <c r="S15" i="13"/>
  <c r="S16" i="13"/>
  <c r="S17" i="13"/>
  <c r="S18" i="13"/>
  <c r="S19" i="13"/>
  <c r="S20" i="13"/>
  <c r="S21" i="13"/>
  <c r="S22" i="13"/>
  <c r="S23" i="13"/>
  <c r="S24" i="13"/>
  <c r="S25" i="13"/>
  <c r="S26" i="13"/>
  <c r="S27" i="13"/>
  <c r="S28" i="13"/>
  <c r="S29" i="13"/>
  <c r="S30" i="13"/>
  <c r="S31" i="13"/>
  <c r="S32" i="13"/>
  <c r="S33" i="13"/>
  <c r="S34" i="13"/>
  <c r="S35" i="13"/>
  <c r="S36" i="13"/>
  <c r="S37" i="13"/>
  <c r="S38" i="13"/>
  <c r="S39" i="13"/>
  <c r="S40" i="13"/>
  <c r="S41" i="13"/>
  <c r="S42" i="13"/>
  <c r="S43" i="13"/>
  <c r="S44" i="13"/>
  <c r="S45" i="13"/>
  <c r="S46" i="13"/>
  <c r="S47" i="13"/>
  <c r="S48" i="13"/>
  <c r="S49" i="13"/>
  <c r="S50" i="13"/>
  <c r="S51" i="13"/>
  <c r="S52" i="13"/>
  <c r="S53" i="13"/>
  <c r="S54" i="13"/>
  <c r="S55" i="13"/>
  <c r="S56" i="13"/>
  <c r="S57" i="13"/>
  <c r="S58" i="13"/>
  <c r="S59" i="13"/>
  <c r="S60" i="13"/>
  <c r="S61" i="13"/>
  <c r="S62" i="13"/>
  <c r="S63" i="13"/>
  <c r="S64" i="13"/>
  <c r="S65" i="13"/>
  <c r="S66" i="13"/>
  <c r="S67" i="13"/>
  <c r="S68" i="13"/>
  <c r="S69" i="13"/>
  <c r="S70" i="13"/>
  <c r="S71" i="13"/>
  <c r="S72" i="13"/>
  <c r="S73" i="13"/>
  <c r="S74" i="13"/>
  <c r="S75" i="13"/>
  <c r="S76" i="13"/>
  <c r="S77" i="13"/>
  <c r="S78" i="13"/>
  <c r="W27" i="47"/>
  <c r="V27" i="47"/>
  <c r="W26" i="47"/>
  <c r="V26" i="47"/>
  <c r="W25" i="47"/>
  <c r="V25" i="47"/>
  <c r="W24" i="47"/>
  <c r="V24" i="47"/>
  <c r="W23" i="47"/>
  <c r="V23" i="47"/>
  <c r="W22" i="47"/>
  <c r="V22" i="47"/>
  <c r="W27" i="46"/>
  <c r="V27" i="46"/>
  <c r="W26" i="46"/>
  <c r="V26" i="46"/>
  <c r="W25" i="46"/>
  <c r="V25" i="46"/>
  <c r="W24" i="46"/>
  <c r="V24" i="46"/>
  <c r="W23" i="46"/>
  <c r="V23" i="46"/>
  <c r="W22" i="46"/>
  <c r="V22" i="46"/>
  <c r="W27" i="45"/>
  <c r="V27" i="45"/>
  <c r="W26" i="45"/>
  <c r="V26" i="45"/>
  <c r="W25" i="45"/>
  <c r="V25" i="45"/>
  <c r="W24" i="45"/>
  <c r="V24" i="45"/>
  <c r="W23" i="45"/>
  <c r="V23" i="45"/>
  <c r="W22" i="45"/>
  <c r="V22" i="45"/>
  <c r="W27" i="44"/>
  <c r="V27" i="44"/>
  <c r="W26" i="44"/>
  <c r="V26" i="44"/>
  <c r="W25" i="44"/>
  <c r="V25" i="44"/>
  <c r="W24" i="44"/>
  <c r="V24" i="44"/>
  <c r="W23" i="44"/>
  <c r="V23" i="44"/>
  <c r="W22" i="44"/>
  <c r="V22" i="44"/>
  <c r="W27" i="43"/>
  <c r="V27" i="43"/>
  <c r="W26" i="43"/>
  <c r="V26" i="43"/>
  <c r="W25" i="43"/>
  <c r="V25" i="43"/>
  <c r="W24" i="43"/>
  <c r="V24" i="43"/>
  <c r="W23" i="43"/>
  <c r="V23" i="43"/>
  <c r="W22" i="43"/>
  <c r="V22" i="43"/>
  <c r="W27" i="42"/>
  <c r="V27" i="42"/>
  <c r="W26" i="42"/>
  <c r="V26" i="42"/>
  <c r="W25" i="42"/>
  <c r="V25" i="42"/>
  <c r="W24" i="42"/>
  <c r="V24" i="42"/>
  <c r="W23" i="42"/>
  <c r="V23" i="42"/>
  <c r="W22" i="42"/>
  <c r="V22" i="42"/>
  <c r="W27" i="41"/>
  <c r="V27" i="41"/>
  <c r="W26" i="41"/>
  <c r="V26" i="41"/>
  <c r="W25" i="41"/>
  <c r="V25" i="41"/>
  <c r="W24" i="41"/>
  <c r="V24" i="41"/>
  <c r="W23" i="41"/>
  <c r="V23" i="41"/>
  <c r="W22" i="41"/>
  <c r="V22" i="41"/>
  <c r="W27" i="40"/>
  <c r="V27" i="40"/>
  <c r="W26" i="40"/>
  <c r="V26" i="40"/>
  <c r="W25" i="40"/>
  <c r="V25" i="40"/>
  <c r="W24" i="40"/>
  <c r="V24" i="40"/>
  <c r="W23" i="40"/>
  <c r="V23" i="40"/>
  <c r="W22" i="40"/>
  <c r="V22" i="40"/>
  <c r="W27" i="39"/>
  <c r="V27" i="39"/>
  <c r="W26" i="39"/>
  <c r="V26" i="39"/>
  <c r="W25" i="39"/>
  <c r="V25" i="39"/>
  <c r="W24" i="39"/>
  <c r="V24" i="39"/>
  <c r="W23" i="39"/>
  <c r="V23" i="39"/>
  <c r="W22" i="39"/>
  <c r="V22" i="39"/>
  <c r="W27" i="38"/>
  <c r="V27" i="38"/>
  <c r="W26" i="38"/>
  <c r="V26" i="38"/>
  <c r="W25" i="38"/>
  <c r="V25" i="38"/>
  <c r="W24" i="38"/>
  <c r="V24" i="38"/>
  <c r="W23" i="38"/>
  <c r="V23" i="38"/>
  <c r="W22" i="38"/>
  <c r="V22" i="38"/>
  <c r="W27" i="15"/>
  <c r="V27" i="15"/>
  <c r="W26" i="15"/>
  <c r="V26" i="15"/>
  <c r="W25" i="15"/>
  <c r="V25" i="15"/>
  <c r="W24" i="15"/>
  <c r="V24" i="15"/>
  <c r="W23" i="15"/>
  <c r="V23" i="15"/>
  <c r="W22" i="15"/>
  <c r="V22" i="15"/>
  <c r="V23" i="27"/>
  <c r="W23" i="27"/>
  <c r="V24" i="27"/>
  <c r="W24" i="27"/>
  <c r="V25" i="27"/>
  <c r="W25" i="27"/>
  <c r="V26" i="27"/>
  <c r="W26" i="27"/>
  <c r="V27" i="27"/>
  <c r="W27" i="27"/>
  <c r="W22" i="27"/>
  <c r="V22" i="27"/>
  <c r="B57" i="13"/>
  <c r="B58" i="13"/>
  <c r="B55" i="13"/>
  <c r="B56" i="13"/>
  <c r="B59" i="13"/>
  <c r="B60" i="13"/>
  <c r="B61" i="13"/>
  <c r="B62" i="13"/>
  <c r="B63" i="13"/>
  <c r="B64" i="13"/>
  <c r="B65" i="13"/>
  <c r="B66" i="13"/>
  <c r="B67" i="13"/>
  <c r="B68" i="13"/>
  <c r="B71" i="13"/>
  <c r="B72" i="13"/>
  <c r="B69" i="13"/>
  <c r="B70" i="13"/>
  <c r="B73" i="13"/>
  <c r="B74" i="13"/>
  <c r="B77" i="13"/>
  <c r="B78" i="13"/>
  <c r="B75" i="13"/>
  <c r="B76" i="13"/>
  <c r="B8" i="13"/>
  <c r="B9" i="13"/>
  <c r="B10" i="13"/>
  <c r="B13" i="13"/>
  <c r="B14" i="13"/>
  <c r="B12" i="13"/>
  <c r="B11" i="13"/>
  <c r="B17" i="13"/>
  <c r="B15" i="13"/>
  <c r="B16" i="13"/>
  <c r="B18" i="13"/>
  <c r="B21" i="13"/>
  <c r="B19" i="13"/>
  <c r="B22" i="13"/>
  <c r="B20" i="13"/>
  <c r="B23" i="13"/>
  <c r="B24" i="13"/>
  <c r="B25" i="13"/>
  <c r="B26" i="13"/>
  <c r="B29" i="13"/>
  <c r="B28" i="13"/>
  <c r="B27" i="13"/>
  <c r="B30" i="13"/>
  <c r="B31" i="13"/>
  <c r="B32" i="13"/>
  <c r="B33" i="13"/>
  <c r="B34" i="13"/>
  <c r="B37" i="13"/>
  <c r="B36" i="13"/>
  <c r="B38" i="13"/>
  <c r="B35" i="13"/>
  <c r="B40" i="13"/>
  <c r="B41" i="13"/>
  <c r="B39" i="13"/>
  <c r="B42" i="13"/>
  <c r="B45" i="13"/>
  <c r="B43" i="13"/>
  <c r="B44" i="13"/>
  <c r="B46" i="13"/>
  <c r="B49" i="13"/>
  <c r="B48" i="13"/>
  <c r="B47" i="13"/>
  <c r="B50" i="13"/>
  <c r="B52" i="13"/>
  <c r="B53" i="13"/>
  <c r="B51" i="13"/>
  <c r="B54" i="13"/>
  <c r="B7" i="13"/>
  <c r="I76" i="13"/>
  <c r="U27" i="46" s="1"/>
  <c r="I75" i="13"/>
  <c r="U26" i="46" s="1"/>
  <c r="F76" i="13"/>
  <c r="F75" i="13"/>
  <c r="T26" i="46" s="1"/>
  <c r="F78" i="13"/>
  <c r="T27" i="45" s="1"/>
  <c r="F77" i="13"/>
  <c r="I78" i="13"/>
  <c r="U27" i="45" s="1"/>
  <c r="I77" i="13"/>
  <c r="U26" i="45" s="1"/>
  <c r="I74" i="13"/>
  <c r="U27" i="47" s="1"/>
  <c r="I73" i="13"/>
  <c r="U26" i="47" s="1"/>
  <c r="F74" i="13"/>
  <c r="T27" i="47" s="1"/>
  <c r="F73" i="13"/>
  <c r="I54" i="13"/>
  <c r="U25" i="46" s="1"/>
  <c r="I51" i="13"/>
  <c r="U24" i="46" s="1"/>
  <c r="F54" i="13"/>
  <c r="T25" i="46" s="1"/>
  <c r="F51" i="13"/>
  <c r="T24" i="46" s="1"/>
  <c r="I53" i="13"/>
  <c r="U25" i="47" s="1"/>
  <c r="I52" i="13"/>
  <c r="U24" i="47" s="1"/>
  <c r="F53" i="13"/>
  <c r="T25" i="47" s="1"/>
  <c r="F52" i="13"/>
  <c r="T24" i="47" s="1"/>
  <c r="I50" i="13"/>
  <c r="U25" i="45" s="1"/>
  <c r="I47" i="13"/>
  <c r="U24" i="45" s="1"/>
  <c r="F50" i="13"/>
  <c r="T25" i="45" s="1"/>
  <c r="F47" i="13"/>
  <c r="T24" i="45" s="1"/>
  <c r="I30" i="13"/>
  <c r="U23" i="46" s="1"/>
  <c r="I27" i="13"/>
  <c r="U22" i="46" s="1"/>
  <c r="F30" i="13"/>
  <c r="T23" i="46" s="1"/>
  <c r="F27" i="13"/>
  <c r="T22" i="46" s="1"/>
  <c r="I28" i="13"/>
  <c r="U22" i="47" s="1"/>
  <c r="F28" i="13"/>
  <c r="T22" i="47" s="1"/>
  <c r="I29" i="13"/>
  <c r="U23" i="47" s="1"/>
  <c r="F29" i="13"/>
  <c r="T23" i="47" s="1"/>
  <c r="I26" i="13"/>
  <c r="U23" i="45" s="1"/>
  <c r="F26" i="13"/>
  <c r="T23" i="45" s="1"/>
  <c r="I25" i="13"/>
  <c r="U22" i="45" s="1"/>
  <c r="F25" i="13"/>
  <c r="T22" i="45" s="1"/>
  <c r="I68" i="13"/>
  <c r="U27" i="44" s="1"/>
  <c r="F68" i="13"/>
  <c r="I67" i="13"/>
  <c r="U26" i="44" s="1"/>
  <c r="F67" i="13"/>
  <c r="I70" i="13"/>
  <c r="U27" i="43" s="1"/>
  <c r="F70" i="13"/>
  <c r="I69" i="13"/>
  <c r="U26" i="43" s="1"/>
  <c r="F69" i="13"/>
  <c r="T26" i="43" s="1"/>
  <c r="I48" i="13"/>
  <c r="U24" i="44" s="1"/>
  <c r="F48" i="13"/>
  <c r="T24" i="44" s="1"/>
  <c r="I49" i="13"/>
  <c r="U25" i="44" s="1"/>
  <c r="F49" i="13"/>
  <c r="T25" i="44" s="1"/>
  <c r="I43" i="13"/>
  <c r="U24" i="43" s="1"/>
  <c r="F43" i="13"/>
  <c r="T24" i="43" s="1"/>
  <c r="I45" i="13"/>
  <c r="U25" i="43" s="1"/>
  <c r="F45" i="13"/>
  <c r="T25" i="43" s="1"/>
  <c r="F24" i="13"/>
  <c r="T23" i="44" s="1"/>
  <c r="I24" i="13"/>
  <c r="U23" i="44" s="1"/>
  <c r="I23" i="13"/>
  <c r="U22" i="44" s="1"/>
  <c r="F23" i="13"/>
  <c r="T22" i="44" s="1"/>
  <c r="F19" i="13"/>
  <c r="T22" i="43" s="1"/>
  <c r="I19" i="13"/>
  <c r="U22" i="43" s="1"/>
  <c r="I21" i="13"/>
  <c r="U23" i="43" s="1"/>
  <c r="F21" i="13"/>
  <c r="T23" i="43" s="1"/>
  <c r="I72" i="13"/>
  <c r="U27" i="42" s="1"/>
  <c r="F72" i="13"/>
  <c r="I71" i="13"/>
  <c r="U26" i="42" s="1"/>
  <c r="F71" i="13"/>
  <c r="I46" i="13"/>
  <c r="U25" i="42" s="1"/>
  <c r="F46" i="13"/>
  <c r="T25" i="42" s="1"/>
  <c r="I44" i="13"/>
  <c r="U24" i="42" s="1"/>
  <c r="F44" i="13"/>
  <c r="T24" i="42" s="1"/>
  <c r="I20" i="13"/>
  <c r="U22" i="42" s="1"/>
  <c r="F20" i="13"/>
  <c r="T22" i="42" s="1"/>
  <c r="I22" i="13"/>
  <c r="U23" i="42" s="1"/>
  <c r="F22" i="13"/>
  <c r="T23" i="42" s="1"/>
  <c r="I64" i="13"/>
  <c r="U27" i="41" s="1"/>
  <c r="F64" i="13"/>
  <c r="T27" i="41" s="1"/>
  <c r="I63" i="13"/>
  <c r="U26" i="41" s="1"/>
  <c r="F63" i="13"/>
  <c r="T26" i="41" s="1"/>
  <c r="I42" i="13"/>
  <c r="U25" i="41" s="1"/>
  <c r="F42" i="13"/>
  <c r="T25" i="41" s="1"/>
  <c r="I39" i="13"/>
  <c r="U24" i="41" s="1"/>
  <c r="F39" i="13"/>
  <c r="T24" i="41" s="1"/>
  <c r="U23" i="41"/>
  <c r="F18" i="13"/>
  <c r="T23" i="41" s="1"/>
  <c r="I16" i="13"/>
  <c r="U22" i="41" s="1"/>
  <c r="F16" i="13"/>
  <c r="T22" i="41" s="1"/>
  <c r="I62" i="13"/>
  <c r="U27" i="40" s="1"/>
  <c r="F62" i="13"/>
  <c r="T27" i="40" s="1"/>
  <c r="I61" i="13"/>
  <c r="U26" i="40" s="1"/>
  <c r="F61" i="13"/>
  <c r="T26" i="40" s="1"/>
  <c r="I41" i="13"/>
  <c r="U25" i="40" s="1"/>
  <c r="F41" i="13"/>
  <c r="T25" i="40" s="1"/>
  <c r="I40" i="13"/>
  <c r="U24" i="40" s="1"/>
  <c r="F40" i="13"/>
  <c r="I15" i="13"/>
  <c r="U22" i="40" s="1"/>
  <c r="F15" i="13"/>
  <c r="T22" i="40" s="1"/>
  <c r="I17" i="13"/>
  <c r="U23" i="40" s="1"/>
  <c r="F17" i="13"/>
  <c r="T23" i="40" s="1"/>
  <c r="I66" i="13"/>
  <c r="U27" i="39" s="1"/>
  <c r="F66" i="13"/>
  <c r="I65" i="13"/>
  <c r="U26" i="39" s="1"/>
  <c r="F65" i="13"/>
  <c r="I35" i="13"/>
  <c r="U24" i="39" s="1"/>
  <c r="F35" i="13"/>
  <c r="T24" i="39" s="1"/>
  <c r="I38" i="13"/>
  <c r="U25" i="39" s="1"/>
  <c r="F38" i="13"/>
  <c r="T25" i="39" s="1"/>
  <c r="I14" i="13"/>
  <c r="U23" i="39" s="1"/>
  <c r="F14" i="13"/>
  <c r="T23" i="39" s="1"/>
  <c r="I10" i="13"/>
  <c r="U22" i="39" s="1"/>
  <c r="I58" i="13"/>
  <c r="U27" i="38" s="1"/>
  <c r="F58" i="13"/>
  <c r="I57" i="13"/>
  <c r="U26" i="38" s="1"/>
  <c r="F57" i="13"/>
  <c r="I36" i="13"/>
  <c r="U24" i="38" s="1"/>
  <c r="F36" i="13"/>
  <c r="T24" i="38" s="1"/>
  <c r="I37" i="13"/>
  <c r="U25" i="38" s="1"/>
  <c r="F37" i="13"/>
  <c r="T25" i="38" s="1"/>
  <c r="I12" i="13"/>
  <c r="U22" i="38" s="1"/>
  <c r="F12" i="13"/>
  <c r="T22" i="38" s="1"/>
  <c r="I13" i="13"/>
  <c r="U23" i="38" s="1"/>
  <c r="F13" i="13"/>
  <c r="T23" i="38" s="1"/>
  <c r="I56" i="13"/>
  <c r="U27" i="27" s="1"/>
  <c r="F56" i="13"/>
  <c r="I55" i="13"/>
  <c r="U26" i="27" s="1"/>
  <c r="F55" i="13"/>
  <c r="T26" i="27" s="1"/>
  <c r="I33" i="13"/>
  <c r="U25" i="27" s="1"/>
  <c r="F33" i="13"/>
  <c r="T25" i="27" s="1"/>
  <c r="I32" i="13"/>
  <c r="U24" i="27" s="1"/>
  <c r="F32" i="13"/>
  <c r="I11" i="13"/>
  <c r="U23" i="27" s="1"/>
  <c r="F11" i="13"/>
  <c r="T23" i="27" s="1"/>
  <c r="I9" i="13"/>
  <c r="U22" i="27" s="1"/>
  <c r="I60" i="13"/>
  <c r="F60" i="13"/>
  <c r="T27" i="15" s="1"/>
  <c r="I59" i="13"/>
  <c r="U26" i="15" s="1"/>
  <c r="F59" i="13"/>
  <c r="I34" i="13"/>
  <c r="F34" i="13"/>
  <c r="T25" i="15" s="1"/>
  <c r="I31" i="13"/>
  <c r="U24" i="15" s="1"/>
  <c r="F31" i="13"/>
  <c r="T24" i="15" s="1"/>
  <c r="I8" i="13"/>
  <c r="U23" i="15" s="1"/>
  <c r="I7" i="13"/>
  <c r="F10" i="13"/>
  <c r="T22" i="39" s="1"/>
  <c r="F9" i="13"/>
  <c r="T22" i="27" s="1"/>
  <c r="F8" i="13"/>
  <c r="B3" i="50" s="1"/>
  <c r="B3" i="52" s="1"/>
  <c r="F7" i="13"/>
  <c r="S7" i="13"/>
  <c r="U25" i="15" l="1"/>
  <c r="B29" i="50"/>
  <c r="B29" i="52" s="1"/>
  <c r="U27" i="15"/>
  <c r="X27" i="15" s="1"/>
  <c r="B55" i="50"/>
  <c r="B55" i="52" s="1"/>
  <c r="U22" i="15"/>
  <c r="T22" i="15"/>
  <c r="AD28" i="41"/>
  <c r="T24" i="27"/>
  <c r="AD30" i="27" s="1"/>
  <c r="T24" i="40"/>
  <c r="N5" i="40" s="1"/>
  <c r="T27" i="44"/>
  <c r="X27" i="44" s="1"/>
  <c r="T23" i="15"/>
  <c r="AD29" i="15" s="1"/>
  <c r="AD31" i="38"/>
  <c r="AD31" i="27"/>
  <c r="AD30" i="41"/>
  <c r="AD30" i="42"/>
  <c r="X26" i="43"/>
  <c r="AD23" i="47"/>
  <c r="AD33" i="45"/>
  <c r="AC23" i="27"/>
  <c r="AD33" i="41"/>
  <c r="AA22" i="27"/>
  <c r="AD29" i="46"/>
  <c r="AD31" i="42"/>
  <c r="AA27" i="27"/>
  <c r="AA26" i="43"/>
  <c r="AB25" i="46"/>
  <c r="AD24" i="38"/>
  <c r="AA26" i="27"/>
  <c r="AA23" i="45"/>
  <c r="AC23" i="40"/>
  <c r="AC25" i="45"/>
  <c r="AB24" i="47"/>
  <c r="AD24" i="39"/>
  <c r="AD29" i="44"/>
  <c r="AB22" i="27"/>
  <c r="AB25" i="27"/>
  <c r="AA25" i="41"/>
  <c r="AD28" i="27"/>
  <c r="AD30" i="38"/>
  <c r="AD28" i="40"/>
  <c r="AD26" i="40"/>
  <c r="AD23" i="45"/>
  <c r="AD24" i="45"/>
  <c r="AA27" i="15"/>
  <c r="AA23" i="39"/>
  <c r="AA26" i="39"/>
  <c r="AC25" i="43"/>
  <c r="AC22" i="45"/>
  <c r="AC23" i="46"/>
  <c r="AD24" i="43"/>
  <c r="AD24" i="46"/>
  <c r="AD28" i="38"/>
  <c r="AD28" i="39"/>
  <c r="AD30" i="39"/>
  <c r="AD33" i="40"/>
  <c r="AD24" i="41"/>
  <c r="AD24" i="42"/>
  <c r="AD31" i="47"/>
  <c r="AD27" i="45"/>
  <c r="AC22" i="27"/>
  <c r="AC27" i="27"/>
  <c r="AB22" i="40"/>
  <c r="AC26" i="41"/>
  <c r="AC22" i="42"/>
  <c r="AB23" i="43"/>
  <c r="AA26" i="45"/>
  <c r="AA23" i="47"/>
  <c r="AB25" i="47"/>
  <c r="AD31" i="39"/>
  <c r="AD27" i="41"/>
  <c r="AD30" i="15"/>
  <c r="AD26" i="27"/>
  <c r="X26" i="27"/>
  <c r="AD30" i="44"/>
  <c r="X22" i="45"/>
  <c r="AD30" i="47"/>
  <c r="AD24" i="47"/>
  <c r="AD23" i="41"/>
  <c r="AD29" i="41"/>
  <c r="AD28" i="43"/>
  <c r="AD31" i="46"/>
  <c r="T26" i="47"/>
  <c r="I6" i="47" s="1"/>
  <c r="T26" i="45"/>
  <c r="AD32" i="45" s="1"/>
  <c r="AD29" i="27"/>
  <c r="AD25" i="27"/>
  <c r="AD32" i="27"/>
  <c r="AD29" i="38"/>
  <c r="AD23" i="38"/>
  <c r="AD25" i="39"/>
  <c r="AD29" i="40"/>
  <c r="AD23" i="42"/>
  <c r="AD23" i="43"/>
  <c r="AD25" i="45"/>
  <c r="AD30" i="46"/>
  <c r="AD33" i="47"/>
  <c r="AD26" i="46"/>
  <c r="AB26" i="27"/>
  <c r="AC26" i="27"/>
  <c r="AD32" i="40"/>
  <c r="AD29" i="42"/>
  <c r="AD32" i="43"/>
  <c r="AA22" i="44"/>
  <c r="X24" i="45"/>
  <c r="T26" i="15"/>
  <c r="AD26" i="15" s="1"/>
  <c r="T27" i="27"/>
  <c r="AD33" i="27" s="1"/>
  <c r="T27" i="39"/>
  <c r="AD27" i="39" s="1"/>
  <c r="T27" i="42"/>
  <c r="AD27" i="42" s="1"/>
  <c r="T26" i="38"/>
  <c r="X26" i="38" s="1"/>
  <c r="AD23" i="39"/>
  <c r="AD29" i="39"/>
  <c r="AD25" i="40"/>
  <c r="AD31" i="41"/>
  <c r="AD22" i="45"/>
  <c r="AD25" i="38"/>
  <c r="AD22" i="27"/>
  <c r="T26" i="39"/>
  <c r="AD28" i="42"/>
  <c r="T26" i="42"/>
  <c r="AD32" i="42" s="1"/>
  <c r="AD31" i="43"/>
  <c r="AD30" i="43"/>
  <c r="T26" i="44"/>
  <c r="AD32" i="44" s="1"/>
  <c r="AD28" i="46"/>
  <c r="AD30" i="45"/>
  <c r="X25" i="47"/>
  <c r="AB23" i="42"/>
  <c r="X25" i="46"/>
  <c r="AB27" i="46"/>
  <c r="AC25" i="47"/>
  <c r="T27" i="38"/>
  <c r="AD33" i="38" s="1"/>
  <c r="T27" i="43"/>
  <c r="AD27" i="43" s="1"/>
  <c r="T27" i="46"/>
  <c r="H5" i="46" s="1"/>
  <c r="AB24" i="15"/>
  <c r="AA24" i="39"/>
  <c r="AA25" i="39"/>
  <c r="AC24" i="40"/>
  <c r="AB25" i="40"/>
  <c r="AB27" i="40"/>
  <c r="AA23" i="41"/>
  <c r="AB27" i="41"/>
  <c r="AC26" i="43"/>
  <c r="AA23" i="44"/>
  <c r="AC24" i="44"/>
  <c r="AA26" i="44"/>
  <c r="AC27" i="44"/>
  <c r="AC23" i="45"/>
  <c r="AA24" i="45"/>
  <c r="AA25" i="45"/>
  <c r="X27" i="45"/>
  <c r="AC24" i="46"/>
  <c r="AD22" i="47"/>
  <c r="X23" i="47"/>
  <c r="AA24" i="47"/>
  <c r="AD25" i="47"/>
  <c r="AB23" i="47"/>
  <c r="AC23" i="47"/>
  <c r="AC24" i="47"/>
  <c r="AA25" i="47"/>
  <c r="AC26" i="47"/>
  <c r="AA26" i="47"/>
  <c r="AD28" i="47"/>
  <c r="X23" i="46"/>
  <c r="AA23" i="46"/>
  <c r="X24" i="46"/>
  <c r="AA25" i="46"/>
  <c r="AA27" i="46"/>
  <c r="AB23" i="46"/>
  <c r="AB24" i="46"/>
  <c r="AA24" i="46"/>
  <c r="AC25" i="46"/>
  <c r="AC27" i="46"/>
  <c r="AD32" i="46"/>
  <c r="AC24" i="45"/>
  <c r="AC27" i="45"/>
  <c r="AB22" i="45"/>
  <c r="AA22" i="45"/>
  <c r="AA27" i="45"/>
  <c r="AD31" i="45"/>
  <c r="AB23" i="45"/>
  <c r="AB24" i="45"/>
  <c r="AB25" i="45"/>
  <c r="AC26" i="45"/>
  <c r="AD28" i="45"/>
  <c r="X22" i="44"/>
  <c r="AB25" i="44"/>
  <c r="AD24" i="44"/>
  <c r="AB22" i="44"/>
  <c r="AB23" i="44"/>
  <c r="X25" i="44"/>
  <c r="AD23" i="44"/>
  <c r="X24" i="44"/>
  <c r="AC25" i="44"/>
  <c r="AC22" i="44"/>
  <c r="AC23" i="44"/>
  <c r="AB24" i="44"/>
  <c r="AA24" i="44"/>
  <c r="AA25" i="44"/>
  <c r="AB27" i="44"/>
  <c r="AA27" i="44"/>
  <c r="AC23" i="43"/>
  <c r="AD29" i="43"/>
  <c r="AB24" i="43"/>
  <c r="AC27" i="43"/>
  <c r="AA24" i="41"/>
  <c r="AC27" i="41"/>
  <c r="X26" i="41"/>
  <c r="AD22" i="41"/>
  <c r="AB26" i="41"/>
  <c r="AD32" i="41"/>
  <c r="AB24" i="40"/>
  <c r="AD31" i="40"/>
  <c r="AB23" i="40"/>
  <c r="AC25" i="40"/>
  <c r="AA26" i="40"/>
  <c r="AD29" i="47"/>
  <c r="X24" i="47"/>
  <c r="AD27" i="47"/>
  <c r="AD23" i="46"/>
  <c r="AD22" i="46"/>
  <c r="AD25" i="46"/>
  <c r="AD29" i="45"/>
  <c r="X23" i="45"/>
  <c r="X25" i="45"/>
  <c r="AD22" i="44"/>
  <c r="X23" i="44"/>
  <c r="AD25" i="44"/>
  <c r="AD28" i="44"/>
  <c r="AD31" i="44"/>
  <c r="AD26" i="43"/>
  <c r="AD22" i="43"/>
  <c r="AD25" i="43"/>
  <c r="AD22" i="42"/>
  <c r="AD25" i="42"/>
  <c r="H5" i="41"/>
  <c r="H6" i="41"/>
  <c r="AD26" i="41"/>
  <c r="N6" i="41"/>
  <c r="N7" i="41"/>
  <c r="M5" i="41"/>
  <c r="I6" i="41"/>
  <c r="H7" i="41"/>
  <c r="I8" i="41"/>
  <c r="M8" i="41"/>
  <c r="AD25" i="41"/>
  <c r="AD22" i="40"/>
  <c r="AD23" i="40"/>
  <c r="AD27" i="40"/>
  <c r="AD22" i="39"/>
  <c r="X22" i="39"/>
  <c r="AC22" i="39"/>
  <c r="AC23" i="39"/>
  <c r="AC24" i="39"/>
  <c r="AC25" i="39"/>
  <c r="AC27" i="39"/>
  <c r="AA22" i="39"/>
  <c r="X23" i="39"/>
  <c r="X24" i="39"/>
  <c r="X25" i="39"/>
  <c r="AA27" i="39"/>
  <c r="AB23" i="39"/>
  <c r="AB24" i="39"/>
  <c r="AB25" i="39"/>
  <c r="AC26" i="39"/>
  <c r="AA26" i="15"/>
  <c r="AB25" i="15"/>
  <c r="AD25" i="15"/>
  <c r="AC25" i="15"/>
  <c r="AD31" i="15"/>
  <c r="AD23" i="27"/>
  <c r="AD22" i="38"/>
  <c r="AB26" i="38"/>
  <c r="AC27" i="38"/>
  <c r="AA26" i="38"/>
  <c r="AC23" i="38"/>
  <c r="AC24" i="38"/>
  <c r="AC25" i="38"/>
  <c r="AC26" i="38"/>
  <c r="AB27" i="38"/>
  <c r="AV5" i="45" a="1"/>
  <c r="AB26" i="44"/>
  <c r="AC26" i="44"/>
  <c r="AC22" i="46"/>
  <c r="X22" i="46"/>
  <c r="AB26" i="45"/>
  <c r="AB27" i="45"/>
  <c r="AA22" i="46"/>
  <c r="AA26" i="46"/>
  <c r="X26" i="46"/>
  <c r="AC26" i="46"/>
  <c r="AB26" i="46"/>
  <c r="AA27" i="47"/>
  <c r="X27" i="47"/>
  <c r="AC27" i="47"/>
  <c r="AB22" i="46"/>
  <c r="AC22" i="47"/>
  <c r="X22" i="47"/>
  <c r="AA22" i="47"/>
  <c r="AB22" i="47"/>
  <c r="AB27" i="47"/>
  <c r="AB26" i="47"/>
  <c r="X26" i="40"/>
  <c r="AC26" i="40"/>
  <c r="N5" i="41"/>
  <c r="O6" i="41"/>
  <c r="AC25" i="41"/>
  <c r="X25" i="41"/>
  <c r="AA22" i="40"/>
  <c r="X22" i="40"/>
  <c r="AA27" i="40"/>
  <c r="X27" i="40"/>
  <c r="AC22" i="41"/>
  <c r="X22" i="41"/>
  <c r="N8" i="41"/>
  <c r="H8" i="41"/>
  <c r="O7" i="41"/>
  <c r="M6" i="41"/>
  <c r="O5" i="41"/>
  <c r="I5" i="41"/>
  <c r="I7" i="41"/>
  <c r="AC24" i="41"/>
  <c r="X24" i="41"/>
  <c r="AC26" i="42"/>
  <c r="X26" i="42"/>
  <c r="AA26" i="42"/>
  <c r="AC22" i="40"/>
  <c r="AA23" i="40"/>
  <c r="X23" i="40"/>
  <c r="AA24" i="40"/>
  <c r="AA25" i="40"/>
  <c r="X25" i="40"/>
  <c r="AB26" i="40"/>
  <c r="AC27" i="40"/>
  <c r="M7" i="41"/>
  <c r="O8" i="41"/>
  <c r="AB22" i="41"/>
  <c r="AA22" i="41"/>
  <c r="AC23" i="41"/>
  <c r="X23" i="41"/>
  <c r="AA23" i="42"/>
  <c r="X23" i="42"/>
  <c r="AC23" i="42"/>
  <c r="AC22" i="43"/>
  <c r="AA27" i="41"/>
  <c r="AA24" i="42"/>
  <c r="X24" i="42"/>
  <c r="AC24" i="42"/>
  <c r="AB24" i="42"/>
  <c r="AA27" i="42"/>
  <c r="AB27" i="42"/>
  <c r="AB23" i="41"/>
  <c r="AB24" i="41"/>
  <c r="AB25" i="41"/>
  <c r="AA26" i="41"/>
  <c r="X27" i="41"/>
  <c r="AA22" i="42"/>
  <c r="X22" i="42"/>
  <c r="AB22" i="42"/>
  <c r="AA25" i="42"/>
  <c r="X25" i="42"/>
  <c r="AC25" i="42"/>
  <c r="AB25" i="42"/>
  <c r="AB26" i="42"/>
  <c r="AC27" i="42"/>
  <c r="AC24" i="43"/>
  <c r="AB25" i="43"/>
  <c r="AB22" i="43"/>
  <c r="AB27" i="43"/>
  <c r="X22" i="43"/>
  <c r="AA22" i="43"/>
  <c r="X23" i="43"/>
  <c r="AA23" i="43"/>
  <c r="X24" i="43"/>
  <c r="AA24" i="43"/>
  <c r="X25" i="43"/>
  <c r="AA25" i="43"/>
  <c r="AB26" i="43"/>
  <c r="AA27" i="43"/>
  <c r="AA22" i="38"/>
  <c r="X22" i="38"/>
  <c r="AB22" i="38"/>
  <c r="AC22" i="38"/>
  <c r="AB23" i="38"/>
  <c r="AB24" i="38"/>
  <c r="AB25" i="38"/>
  <c r="X23" i="38"/>
  <c r="AA23" i="38"/>
  <c r="X24" i="38"/>
  <c r="AA24" i="38"/>
  <c r="X25" i="38"/>
  <c r="AA25" i="38"/>
  <c r="AA27" i="38"/>
  <c r="AB22" i="39"/>
  <c r="AB26" i="39"/>
  <c r="AB27" i="39"/>
  <c r="AC24" i="27"/>
  <c r="AC25" i="27"/>
  <c r="AB27" i="27"/>
  <c r="X22" i="27"/>
  <c r="AB23" i="27"/>
  <c r="AB24" i="27"/>
  <c r="AA23" i="27"/>
  <c r="AA24" i="27"/>
  <c r="AA25" i="27"/>
  <c r="X23" i="27"/>
  <c r="X25" i="27"/>
  <c r="AC22" i="15"/>
  <c r="AA23" i="15"/>
  <c r="AB22" i="15"/>
  <c r="AA24" i="15"/>
  <c r="AC24" i="15"/>
  <c r="AA22" i="15"/>
  <c r="AC23" i="15"/>
  <c r="X25" i="15"/>
  <c r="AA25" i="15"/>
  <c r="AC26" i="15"/>
  <c r="AC27" i="15"/>
  <c r="AB23" i="15"/>
  <c r="X24" i="15"/>
  <c r="AD24" i="15"/>
  <c r="AB26" i="15"/>
  <c r="AB27" i="15"/>
  <c r="AD27" i="15" l="1"/>
  <c r="AD33" i="15"/>
  <c r="AE33" i="15"/>
  <c r="AE27" i="15"/>
  <c r="AE31" i="42"/>
  <c r="AE25" i="42"/>
  <c r="AE29" i="41"/>
  <c r="AE23" i="41"/>
  <c r="AE32" i="42"/>
  <c r="AE26" i="42"/>
  <c r="AE28" i="47"/>
  <c r="AE22" i="47"/>
  <c r="AE29" i="43"/>
  <c r="AE23" i="43"/>
  <c r="AE29" i="42"/>
  <c r="AE23" i="42"/>
  <c r="AE33" i="40"/>
  <c r="AE27" i="40"/>
  <c r="AE32" i="40"/>
  <c r="AE26" i="40"/>
  <c r="AE33" i="47"/>
  <c r="AE27" i="47"/>
  <c r="AE28" i="46"/>
  <c r="AE22" i="46"/>
  <c r="Z23" i="39"/>
  <c r="AE29" i="39"/>
  <c r="AE23" i="39"/>
  <c r="Z25" i="45"/>
  <c r="AE31" i="45"/>
  <c r="AE25" i="45"/>
  <c r="Z22" i="44"/>
  <c r="AE28" i="44"/>
  <c r="AE22" i="44"/>
  <c r="Y25" i="46"/>
  <c r="AE31" i="46"/>
  <c r="AE25" i="46"/>
  <c r="Y26" i="38"/>
  <c r="AE32" i="38"/>
  <c r="AE26" i="38"/>
  <c r="Z22" i="45"/>
  <c r="AE28" i="45"/>
  <c r="AE22" i="45"/>
  <c r="Z27" i="44"/>
  <c r="AE33" i="44"/>
  <c r="AE27" i="44"/>
  <c r="AE25" i="15"/>
  <c r="AE31" i="15"/>
  <c r="AE29" i="27"/>
  <c r="AE23" i="27"/>
  <c r="AE31" i="38"/>
  <c r="AE25" i="38"/>
  <c r="AE31" i="43"/>
  <c r="AE25" i="43"/>
  <c r="AE28" i="43"/>
  <c r="AE22" i="43"/>
  <c r="AE28" i="42"/>
  <c r="AE22" i="42"/>
  <c r="AE28" i="40"/>
  <c r="AE22" i="40"/>
  <c r="Z24" i="39"/>
  <c r="AE30" i="39"/>
  <c r="AE24" i="39"/>
  <c r="AE30" i="15"/>
  <c r="AE24" i="15"/>
  <c r="AE29" i="38"/>
  <c r="AE23" i="38"/>
  <c r="AE28" i="38"/>
  <c r="AE22" i="38"/>
  <c r="AE31" i="27"/>
  <c r="AE25" i="27"/>
  <c r="AE30" i="38"/>
  <c r="AE24" i="38"/>
  <c r="AE30" i="43"/>
  <c r="AE24" i="43"/>
  <c r="AE33" i="41"/>
  <c r="AE27" i="41"/>
  <c r="AE30" i="42"/>
  <c r="AE24" i="42"/>
  <c r="AE31" i="40"/>
  <c r="AE25" i="40"/>
  <c r="AE29" i="40"/>
  <c r="AE23" i="40"/>
  <c r="AE30" i="41"/>
  <c r="AE24" i="41"/>
  <c r="AE28" i="41"/>
  <c r="AE22" i="41"/>
  <c r="AE31" i="41"/>
  <c r="AE25" i="41"/>
  <c r="AE32" i="46"/>
  <c r="AE26" i="46"/>
  <c r="Z25" i="39"/>
  <c r="AE31" i="39"/>
  <c r="AE25" i="39"/>
  <c r="Z22" i="39"/>
  <c r="AE28" i="39"/>
  <c r="AE22" i="39"/>
  <c r="Y23" i="44"/>
  <c r="AE29" i="44"/>
  <c r="AE23" i="44"/>
  <c r="Z23" i="45"/>
  <c r="AE29" i="45"/>
  <c r="AE23" i="45"/>
  <c r="Y24" i="47"/>
  <c r="AE30" i="47"/>
  <c r="AE24" i="47"/>
  <c r="Z25" i="44"/>
  <c r="AE31" i="44"/>
  <c r="AE25" i="44"/>
  <c r="Z23" i="46"/>
  <c r="AE29" i="46"/>
  <c r="AE23" i="46"/>
  <c r="Z22" i="27"/>
  <c r="AE22" i="27"/>
  <c r="AE28" i="27"/>
  <c r="Z26" i="41"/>
  <c r="AE32" i="41"/>
  <c r="AE26" i="41"/>
  <c r="Z24" i="44"/>
  <c r="AE30" i="44"/>
  <c r="AE24" i="44"/>
  <c r="Z24" i="46"/>
  <c r="AE30" i="46"/>
  <c r="AE24" i="46"/>
  <c r="Z23" i="47"/>
  <c r="AE29" i="47"/>
  <c r="AE23" i="47"/>
  <c r="Y27" i="45"/>
  <c r="AE33" i="45"/>
  <c r="AE27" i="45"/>
  <c r="Y25" i="47"/>
  <c r="AE31" i="47"/>
  <c r="AE25" i="47"/>
  <c r="Z24" i="45"/>
  <c r="AE30" i="45"/>
  <c r="AE24" i="45"/>
  <c r="Z26" i="27"/>
  <c r="AE32" i="27"/>
  <c r="AE26" i="27"/>
  <c r="Z26" i="43"/>
  <c r="AE32" i="43"/>
  <c r="AE26" i="43"/>
  <c r="M8" i="43"/>
  <c r="M7" i="45"/>
  <c r="H8" i="45"/>
  <c r="I6" i="46"/>
  <c r="M6" i="43"/>
  <c r="X24" i="27"/>
  <c r="M7" i="43"/>
  <c r="N8" i="47"/>
  <c r="I8" i="42"/>
  <c r="X22" i="15"/>
  <c r="I8" i="15"/>
  <c r="N8" i="42"/>
  <c r="N5" i="42"/>
  <c r="H8" i="40"/>
  <c r="O5" i="40"/>
  <c r="AD32" i="15"/>
  <c r="O8" i="42"/>
  <c r="M5" i="40"/>
  <c r="M7" i="40"/>
  <c r="X26" i="45"/>
  <c r="N8" i="45"/>
  <c r="N7" i="45"/>
  <c r="I8" i="43"/>
  <c r="I7" i="43"/>
  <c r="M7" i="42"/>
  <c r="N5" i="43"/>
  <c r="O7" i="43"/>
  <c r="H6" i="43"/>
  <c r="M8" i="15"/>
  <c r="M5" i="42"/>
  <c r="X27" i="42"/>
  <c r="H6" i="42"/>
  <c r="O6" i="45"/>
  <c r="H7" i="45"/>
  <c r="AD26" i="45"/>
  <c r="H6" i="45"/>
  <c r="O6" i="42"/>
  <c r="N5" i="15"/>
  <c r="I5" i="42"/>
  <c r="I6" i="42"/>
  <c r="I6" i="45"/>
  <c r="M8" i="44"/>
  <c r="AD27" i="44"/>
  <c r="AD28" i="15"/>
  <c r="N6" i="15"/>
  <c r="AD23" i="15"/>
  <c r="Z27" i="45"/>
  <c r="N6" i="39"/>
  <c r="H7" i="42"/>
  <c r="N7" i="15"/>
  <c r="O6" i="15"/>
  <c r="H6" i="15"/>
  <c r="AD22" i="15"/>
  <c r="H8" i="15"/>
  <c r="H5" i="15"/>
  <c r="Y26" i="41"/>
  <c r="AD24" i="27"/>
  <c r="X23" i="15"/>
  <c r="I6" i="15"/>
  <c r="M6" i="15"/>
  <c r="I5" i="15"/>
  <c r="O8" i="15"/>
  <c r="H8" i="27"/>
  <c r="O8" i="43"/>
  <c r="I5" i="43"/>
  <c r="N8" i="43"/>
  <c r="M8" i="42"/>
  <c r="Z25" i="47"/>
  <c r="M6" i="46"/>
  <c r="H5" i="43"/>
  <c r="N6" i="43"/>
  <c r="N6" i="44"/>
  <c r="O8" i="45"/>
  <c r="M5" i="45"/>
  <c r="O7" i="45"/>
  <c r="O5" i="45"/>
  <c r="O6" i="46"/>
  <c r="M5" i="43"/>
  <c r="N5" i="44"/>
  <c r="I8" i="40"/>
  <c r="Y26" i="27"/>
  <c r="Y22" i="39"/>
  <c r="Y22" i="44"/>
  <c r="H6" i="27"/>
  <c r="H5" i="40"/>
  <c r="O7" i="40"/>
  <c r="H7" i="40"/>
  <c r="Y24" i="46"/>
  <c r="N8" i="46"/>
  <c r="M5" i="46"/>
  <c r="AD24" i="40"/>
  <c r="O6" i="40"/>
  <c r="AD30" i="40"/>
  <c r="N7" i="40"/>
  <c r="I7" i="40"/>
  <c r="I5" i="40"/>
  <c r="N8" i="40"/>
  <c r="Y23" i="47"/>
  <c r="I5" i="46"/>
  <c r="J5" i="46" s="1"/>
  <c r="O8" i="46"/>
  <c r="I6" i="40"/>
  <c r="H7" i="46"/>
  <c r="M8" i="40"/>
  <c r="X26" i="39"/>
  <c r="O5" i="46"/>
  <c r="N7" i="46"/>
  <c r="N6" i="46"/>
  <c r="AD27" i="27"/>
  <c r="H5" i="27"/>
  <c r="I5" i="44"/>
  <c r="AD33" i="44"/>
  <c r="X26" i="15"/>
  <c r="I7" i="15"/>
  <c r="M5" i="15"/>
  <c r="M7" i="15"/>
  <c r="N8" i="15"/>
  <c r="H7" i="15"/>
  <c r="O5" i="15"/>
  <c r="O7" i="15"/>
  <c r="I6" i="27"/>
  <c r="N7" i="27"/>
  <c r="X27" i="43"/>
  <c r="H7" i="43"/>
  <c r="N6" i="42"/>
  <c r="I7" i="42"/>
  <c r="N7" i="43"/>
  <c r="O6" i="43"/>
  <c r="O5" i="43"/>
  <c r="H8" i="43"/>
  <c r="O5" i="42"/>
  <c r="N7" i="42"/>
  <c r="M6" i="42"/>
  <c r="X24" i="40"/>
  <c r="N6" i="40"/>
  <c r="H5" i="42"/>
  <c r="M6" i="40"/>
  <c r="O8" i="40"/>
  <c r="H6" i="40"/>
  <c r="O7" i="46"/>
  <c r="N5" i="46"/>
  <c r="Y22" i="45"/>
  <c r="M7" i="46"/>
  <c r="X26" i="44"/>
  <c r="H8" i="39"/>
  <c r="H8" i="42"/>
  <c r="M5" i="44"/>
  <c r="I8" i="44"/>
  <c r="I7" i="45"/>
  <c r="I5" i="45"/>
  <c r="I8" i="45"/>
  <c r="J8" i="45" s="1"/>
  <c r="N6" i="45"/>
  <c r="H5" i="45"/>
  <c r="J5" i="45" s="1"/>
  <c r="I7" i="46"/>
  <c r="J7" i="46" s="1"/>
  <c r="M8" i="46"/>
  <c r="O7" i="42"/>
  <c r="M8" i="45"/>
  <c r="K8" i="45" s="1"/>
  <c r="Y24" i="45"/>
  <c r="M5" i="38"/>
  <c r="O6" i="39"/>
  <c r="O5" i="47"/>
  <c r="Y25" i="39"/>
  <c r="Y23" i="45"/>
  <c r="M6" i="38"/>
  <c r="I5" i="38"/>
  <c r="I5" i="39"/>
  <c r="O8" i="39"/>
  <c r="O5" i="39"/>
  <c r="H5" i="47"/>
  <c r="X27" i="38"/>
  <c r="Y26" i="43"/>
  <c r="J7" i="41"/>
  <c r="N7" i="47"/>
  <c r="N6" i="38"/>
  <c r="N7" i="39"/>
  <c r="H6" i="39"/>
  <c r="M7" i="39"/>
  <c r="M5" i="39"/>
  <c r="X26" i="47"/>
  <c r="I6" i="39"/>
  <c r="N6" i="47"/>
  <c r="O8" i="38"/>
  <c r="I8" i="38"/>
  <c r="AD27" i="38"/>
  <c r="M8" i="39"/>
  <c r="I7" i="39"/>
  <c r="N5" i="39"/>
  <c r="H7" i="39"/>
  <c r="H5" i="39"/>
  <c r="X27" i="39"/>
  <c r="M6" i="39"/>
  <c r="I8" i="46"/>
  <c r="H6" i="46"/>
  <c r="H8" i="46"/>
  <c r="H8" i="47"/>
  <c r="O7" i="27"/>
  <c r="O5" i="27"/>
  <c r="H7" i="27"/>
  <c r="N5" i="27"/>
  <c r="M7" i="47"/>
  <c r="N5" i="47"/>
  <c r="M8" i="47"/>
  <c r="H6" i="47"/>
  <c r="J6" i="47" s="1"/>
  <c r="Z25" i="46"/>
  <c r="Y23" i="46"/>
  <c r="Y24" i="44"/>
  <c r="O8" i="44"/>
  <c r="N5" i="38"/>
  <c r="O7" i="38"/>
  <c r="M8" i="38"/>
  <c r="N8" i="38"/>
  <c r="I7" i="38"/>
  <c r="H5" i="38"/>
  <c r="M7" i="27"/>
  <c r="I7" i="44"/>
  <c r="H5" i="44"/>
  <c r="AD26" i="44"/>
  <c r="O7" i="44"/>
  <c r="I6" i="44"/>
  <c r="AD32" i="47"/>
  <c r="I7" i="47"/>
  <c r="N7" i="44"/>
  <c r="M6" i="44"/>
  <c r="AD33" i="39"/>
  <c r="I7" i="27"/>
  <c r="N8" i="27"/>
  <c r="O6" i="27"/>
  <c r="X27" i="27"/>
  <c r="M8" i="27"/>
  <c r="N6" i="27"/>
  <c r="M5" i="47"/>
  <c r="O8" i="47"/>
  <c r="O6" i="47"/>
  <c r="I8" i="47"/>
  <c r="M7" i="44"/>
  <c r="M7" i="38"/>
  <c r="O6" i="38"/>
  <c r="O5" i="38"/>
  <c r="N7" i="38"/>
  <c r="I6" i="38"/>
  <c r="H7" i="38"/>
  <c r="M5" i="27"/>
  <c r="M6" i="27"/>
  <c r="O6" i="44"/>
  <c r="N8" i="44"/>
  <c r="H7" i="44"/>
  <c r="O5" i="44"/>
  <c r="O7" i="47"/>
  <c r="M6" i="47"/>
  <c r="H6" i="44"/>
  <c r="H8" i="44"/>
  <c r="H7" i="47"/>
  <c r="I5" i="47"/>
  <c r="AD26" i="47"/>
  <c r="AD33" i="42"/>
  <c r="AD32" i="39"/>
  <c r="M6" i="45"/>
  <c r="I5" i="27"/>
  <c r="N5" i="45"/>
  <c r="J6" i="41"/>
  <c r="I8" i="39"/>
  <c r="AD26" i="39"/>
  <c r="AD26" i="42"/>
  <c r="AD32" i="38"/>
  <c r="AD26" i="38"/>
  <c r="I6" i="43"/>
  <c r="H8" i="38"/>
  <c r="I8" i="27"/>
  <c r="O8" i="27"/>
  <c r="N8" i="39"/>
  <c r="X27" i="46"/>
  <c r="AD33" i="46"/>
  <c r="AD27" i="46"/>
  <c r="O7" i="39"/>
  <c r="AD33" i="43"/>
  <c r="H6" i="38"/>
  <c r="Z24" i="47"/>
  <c r="Y25" i="44"/>
  <c r="Z23" i="44"/>
  <c r="Y27" i="44"/>
  <c r="J5" i="41"/>
  <c r="K5" i="41"/>
  <c r="Y25" i="45"/>
  <c r="K8" i="41"/>
  <c r="L5" i="41"/>
  <c r="Y24" i="39"/>
  <c r="Y23" i="39"/>
  <c r="Y22" i="27"/>
  <c r="Z26" i="38"/>
  <c r="AV5" i="44" a="1"/>
  <c r="Y22" i="47"/>
  <c r="Z22" i="47"/>
  <c r="Z26" i="46"/>
  <c r="Y26" i="46"/>
  <c r="Y22" i="46"/>
  <c r="Z22" i="46"/>
  <c r="Y27" i="47"/>
  <c r="Z27" i="47"/>
  <c r="Y23" i="43"/>
  <c r="Z23" i="43"/>
  <c r="Z22" i="42"/>
  <c r="Y22" i="42"/>
  <c r="Y24" i="42"/>
  <c r="Z24" i="42"/>
  <c r="Z23" i="40"/>
  <c r="Y23" i="40"/>
  <c r="Y26" i="42"/>
  <c r="Z26" i="42"/>
  <c r="Y24" i="41"/>
  <c r="Z24" i="41"/>
  <c r="Y22" i="41"/>
  <c r="Z22" i="41"/>
  <c r="Y22" i="40"/>
  <c r="Z22" i="40"/>
  <c r="Y25" i="41"/>
  <c r="Z25" i="41"/>
  <c r="Y24" i="43"/>
  <c r="Z24" i="43"/>
  <c r="Y25" i="42"/>
  <c r="Z25" i="42"/>
  <c r="Y23" i="42"/>
  <c r="Z23" i="42"/>
  <c r="Z25" i="40"/>
  <c r="Y25" i="40"/>
  <c r="J8" i="41"/>
  <c r="Y27" i="40"/>
  <c r="Z27" i="40"/>
  <c r="L8" i="41"/>
  <c r="Y25" i="43"/>
  <c r="Z25" i="43"/>
  <c r="Y22" i="43"/>
  <c r="Z22" i="43"/>
  <c r="Y27" i="41"/>
  <c r="Z27" i="41"/>
  <c r="Y23" i="41"/>
  <c r="Z23" i="41"/>
  <c r="L7" i="41"/>
  <c r="K7" i="41"/>
  <c r="L6" i="41"/>
  <c r="K6" i="41"/>
  <c r="Y26" i="40"/>
  <c r="Z26" i="40"/>
  <c r="Y24" i="38"/>
  <c r="Z24" i="38"/>
  <c r="AV5" i="39" a="1"/>
  <c r="Y25" i="38"/>
  <c r="Z25" i="38"/>
  <c r="Y22" i="38"/>
  <c r="Z22" i="38"/>
  <c r="Y23" i="38"/>
  <c r="Z23" i="38"/>
  <c r="AV5" i="27" a="1"/>
  <c r="Y25" i="27"/>
  <c r="Z25" i="27"/>
  <c r="Y23" i="27"/>
  <c r="Z23" i="27"/>
  <c r="Z24" i="15"/>
  <c r="Y24" i="15"/>
  <c r="Y25" i="15"/>
  <c r="Z25" i="15"/>
  <c r="Y27" i="15"/>
  <c r="Z27" i="15"/>
  <c r="K5" i="46" l="1"/>
  <c r="J8" i="44"/>
  <c r="K7" i="43"/>
  <c r="K5" i="42"/>
  <c r="J7" i="42"/>
  <c r="J7" i="44"/>
  <c r="L6" i="27"/>
  <c r="K5" i="43"/>
  <c r="J8" i="15"/>
  <c r="Z26" i="44"/>
  <c r="AE32" i="44"/>
  <c r="AE26" i="44"/>
  <c r="Y27" i="43"/>
  <c r="AE33" i="43"/>
  <c r="AE27" i="43"/>
  <c r="Y26" i="39"/>
  <c r="AE32" i="39"/>
  <c r="AE26" i="39"/>
  <c r="Z26" i="45"/>
  <c r="AE32" i="45"/>
  <c r="AE26" i="45"/>
  <c r="AE33" i="27"/>
  <c r="AE27" i="27"/>
  <c r="AE33" i="46"/>
  <c r="AE27" i="46"/>
  <c r="AE32" i="47"/>
  <c r="AE26" i="47"/>
  <c r="AE33" i="38"/>
  <c r="AE27" i="38"/>
  <c r="AE30" i="40"/>
  <c r="AE24" i="40"/>
  <c r="AE32" i="15"/>
  <c r="AE26" i="15"/>
  <c r="Y23" i="15"/>
  <c r="AE29" i="15"/>
  <c r="AE23" i="15"/>
  <c r="AE33" i="42"/>
  <c r="AE27" i="42"/>
  <c r="AE28" i="15"/>
  <c r="AE22" i="15"/>
  <c r="AE33" i="39"/>
  <c r="AE27" i="39"/>
  <c r="Y24" i="27"/>
  <c r="AE30" i="27"/>
  <c r="AE24" i="27"/>
  <c r="K8" i="43"/>
  <c r="Z24" i="27"/>
  <c r="J8" i="42"/>
  <c r="K6" i="43"/>
  <c r="J6" i="46"/>
  <c r="Y22" i="15"/>
  <c r="Z22" i="15"/>
  <c r="Y26" i="45"/>
  <c r="J8" i="43"/>
  <c r="J8" i="40"/>
  <c r="Z27" i="42"/>
  <c r="L8" i="42"/>
  <c r="L5" i="40"/>
  <c r="K5" i="40"/>
  <c r="K8" i="40"/>
  <c r="L7" i="45"/>
  <c r="AV7" i="45" s="1"/>
  <c r="Y26" i="44"/>
  <c r="K7" i="45"/>
  <c r="K5" i="15"/>
  <c r="K8" i="44"/>
  <c r="J6" i="43"/>
  <c r="K6" i="42"/>
  <c r="J6" i="42"/>
  <c r="J7" i="43"/>
  <c r="Y24" i="40"/>
  <c r="Y27" i="42"/>
  <c r="Z24" i="40"/>
  <c r="J8" i="27"/>
  <c r="L8" i="46"/>
  <c r="J7" i="45"/>
  <c r="K6" i="44"/>
  <c r="K7" i="27"/>
  <c r="K5" i="38"/>
  <c r="L5" i="43"/>
  <c r="K8" i="15"/>
  <c r="K6" i="46"/>
  <c r="L8" i="43"/>
  <c r="L6" i="15"/>
  <c r="J6" i="45"/>
  <c r="Z23" i="15"/>
  <c r="K8" i="42"/>
  <c r="L5" i="42"/>
  <c r="J5" i="15"/>
  <c r="K6" i="15"/>
  <c r="Z26" i="39"/>
  <c r="J5" i="42"/>
  <c r="J8" i="39"/>
  <c r="J7" i="38"/>
  <c r="K6" i="38"/>
  <c r="J6" i="27"/>
  <c r="L7" i="40"/>
  <c r="J5" i="40"/>
  <c r="L6" i="46"/>
  <c r="J5" i="43"/>
  <c r="L8" i="15"/>
  <c r="J6" i="15"/>
  <c r="K7" i="15"/>
  <c r="K6" i="39"/>
  <c r="L8" i="40"/>
  <c r="K5" i="44"/>
  <c r="J7" i="40"/>
  <c r="Y27" i="27"/>
  <c r="K7" i="40"/>
  <c r="L5" i="45"/>
  <c r="AV5" i="45" s="1"/>
  <c r="L6" i="39"/>
  <c r="AV6" i="39" s="1"/>
  <c r="L6" i="43"/>
  <c r="L5" i="15"/>
  <c r="L7" i="15"/>
  <c r="K6" i="45"/>
  <c r="J7" i="15"/>
  <c r="L7" i="43"/>
  <c r="Z27" i="27"/>
  <c r="L7" i="47"/>
  <c r="K5" i="27"/>
  <c r="K5" i="47"/>
  <c r="L6" i="42"/>
  <c r="J6" i="40"/>
  <c r="K8" i="46"/>
  <c r="Y26" i="15"/>
  <c r="L5" i="44"/>
  <c r="AV5" i="44" s="1"/>
  <c r="K8" i="39"/>
  <c r="J5" i="38"/>
  <c r="J6" i="39"/>
  <c r="K5" i="39"/>
  <c r="Z26" i="15"/>
  <c r="K6" i="47"/>
  <c r="K7" i="46"/>
  <c r="K6" i="40"/>
  <c r="L7" i="42"/>
  <c r="J5" i="44"/>
  <c r="L6" i="40"/>
  <c r="Z27" i="43"/>
  <c r="K7" i="42"/>
  <c r="L7" i="46"/>
  <c r="L5" i="46"/>
  <c r="L8" i="45"/>
  <c r="AV8" i="45" s="1"/>
  <c r="J5" i="27"/>
  <c r="J5" i="47"/>
  <c r="J8" i="46"/>
  <c r="J5" i="39"/>
  <c r="K8" i="27"/>
  <c r="Z27" i="38"/>
  <c r="J8" i="47"/>
  <c r="L7" i="39"/>
  <c r="AV7" i="39" s="1"/>
  <c r="L8" i="27"/>
  <c r="AV8" i="27" s="1"/>
  <c r="K7" i="44"/>
  <c r="J6" i="44"/>
  <c r="L8" i="38"/>
  <c r="L5" i="38"/>
  <c r="AV5" i="38" s="1"/>
  <c r="K5" i="45"/>
  <c r="L6" i="38"/>
  <c r="L5" i="39"/>
  <c r="AV5" i="39" s="1"/>
  <c r="K7" i="39"/>
  <c r="K7" i="47"/>
  <c r="Y27" i="38"/>
  <c r="J8" i="38"/>
  <c r="L7" i="38"/>
  <c r="L5" i="47"/>
  <c r="J7" i="39"/>
  <c r="Y26" i="47"/>
  <c r="Z26" i="47"/>
  <c r="L7" i="44"/>
  <c r="AV7" i="44" s="1"/>
  <c r="K7" i="38"/>
  <c r="L8" i="39"/>
  <c r="AV8" i="39" s="1"/>
  <c r="L6" i="47"/>
  <c r="L7" i="27"/>
  <c r="AV7" i="27" s="1"/>
  <c r="L8" i="47"/>
  <c r="L5" i="27"/>
  <c r="AV5" i="27" s="1"/>
  <c r="Y27" i="39"/>
  <c r="Z27" i="39"/>
  <c r="K8" i="47"/>
  <c r="K8" i="38"/>
  <c r="L8" i="44"/>
  <c r="AV8" i="44" s="1"/>
  <c r="K6" i="27"/>
  <c r="L6" i="45"/>
  <c r="AV6" i="45" s="1"/>
  <c r="J6" i="38"/>
  <c r="L6" i="44"/>
  <c r="AV6" i="44" s="1"/>
  <c r="J7" i="47"/>
  <c r="J7" i="27"/>
  <c r="Z27" i="46"/>
  <c r="Y27" i="46"/>
  <c r="I15" i="41"/>
  <c r="L9" i="41"/>
  <c r="R7" i="41" s="1"/>
  <c r="AV5" i="38" a="1"/>
  <c r="AV5" i="46" a="1"/>
  <c r="AV5" i="47" a="1"/>
  <c r="I16" i="41"/>
  <c r="I14" i="41"/>
  <c r="AV5" i="42" a="1"/>
  <c r="AV5" i="41" a="1"/>
  <c r="I17" i="41"/>
  <c r="AV5" i="43" a="1"/>
  <c r="AV5" i="40" a="1"/>
  <c r="AV6" i="27"/>
  <c r="AV5" i="15" a="1"/>
  <c r="I17" i="43" l="1"/>
  <c r="I14" i="43"/>
  <c r="I15" i="43"/>
  <c r="I16" i="43"/>
  <c r="I15" i="42"/>
  <c r="I16" i="46"/>
  <c r="I15" i="15"/>
  <c r="I16" i="15"/>
  <c r="I14" i="15"/>
  <c r="L9" i="40"/>
  <c r="R8" i="40" s="1"/>
  <c r="I14" i="42"/>
  <c r="I16" i="39"/>
  <c r="L9" i="15"/>
  <c r="R5" i="15" s="1"/>
  <c r="I17" i="44"/>
  <c r="I16" i="42"/>
  <c r="I17" i="15"/>
  <c r="I16" i="38"/>
  <c r="I17" i="45"/>
  <c r="I17" i="42"/>
  <c r="I14" i="39"/>
  <c r="I15" i="45"/>
  <c r="I17" i="40"/>
  <c r="I17" i="38"/>
  <c r="I14" i="40"/>
  <c r="I17" i="46"/>
  <c r="I15" i="46"/>
  <c r="I16" i="44"/>
  <c r="I14" i="44"/>
  <c r="I14" i="46"/>
  <c r="I16" i="40"/>
  <c r="I16" i="45"/>
  <c r="L9" i="43"/>
  <c r="R5" i="43" s="1"/>
  <c r="I14" i="27"/>
  <c r="I14" i="45"/>
  <c r="I15" i="40"/>
  <c r="I15" i="39"/>
  <c r="L9" i="42"/>
  <c r="R6" i="42" s="1"/>
  <c r="I14" i="47"/>
  <c r="I17" i="39"/>
  <c r="I15" i="27"/>
  <c r="L9" i="46"/>
  <c r="R6" i="46" s="1"/>
  <c r="L9" i="27"/>
  <c r="R6" i="27" s="1"/>
  <c r="I15" i="44"/>
  <c r="L9" i="38"/>
  <c r="R8" i="38" s="1"/>
  <c r="L9" i="47"/>
  <c r="R6" i="47" s="1"/>
  <c r="L9" i="45"/>
  <c r="R7" i="45" s="1"/>
  <c r="I17" i="47"/>
  <c r="L9" i="39"/>
  <c r="I16" i="27"/>
  <c r="I17" i="27"/>
  <c r="R6" i="41"/>
  <c r="I15" i="38"/>
  <c r="I14" i="38"/>
  <c r="L9" i="44"/>
  <c r="R7" i="44" s="1"/>
  <c r="I16" i="47"/>
  <c r="R6" i="43"/>
  <c r="I15" i="47"/>
  <c r="K17" i="41" a="1"/>
  <c r="K17" i="41" s="1"/>
  <c r="R8" i="41"/>
  <c r="R5" i="41"/>
  <c r="K16" i="41" a="1"/>
  <c r="K16" i="41" s="1"/>
  <c r="K15" i="41" a="1"/>
  <c r="K15" i="41" s="1"/>
  <c r="AV7" i="38"/>
  <c r="AV8" i="38"/>
  <c r="AV6" i="38"/>
  <c r="AV6" i="46"/>
  <c r="AV8" i="46"/>
  <c r="AV7" i="46"/>
  <c r="AV5" i="46"/>
  <c r="AV7" i="47"/>
  <c r="AV6" i="47"/>
  <c r="AV8" i="47"/>
  <c r="AV5" i="47"/>
  <c r="AV6" i="42"/>
  <c r="AV5" i="42"/>
  <c r="AV8" i="42"/>
  <c r="AV7" i="42"/>
  <c r="AV8" i="43"/>
  <c r="AV5" i="43"/>
  <c r="AV6" i="43"/>
  <c r="AV7" i="43"/>
  <c r="S16" i="41" a="1"/>
  <c r="S16" i="41" s="1"/>
  <c r="S15" i="41" a="1"/>
  <c r="S15" i="41" s="1"/>
  <c r="AX14" i="41" a="1"/>
  <c r="AX14" i="41" s="1"/>
  <c r="S14" i="41" a="1"/>
  <c r="S14" i="41" s="1"/>
  <c r="O14" i="41" a="1"/>
  <c r="O14" i="41" s="1"/>
  <c r="AX22" i="41" a="1"/>
  <c r="AX22" i="41" s="1"/>
  <c r="AY23" i="41" s="1"/>
  <c r="O17" i="41" a="1"/>
  <c r="O17" i="41" s="1"/>
  <c r="O16" i="41" a="1"/>
  <c r="O16" i="41" s="1"/>
  <c r="O15" i="41" a="1"/>
  <c r="O15" i="41" s="1"/>
  <c r="AV8" i="40"/>
  <c r="AV5" i="40"/>
  <c r="AV7" i="40"/>
  <c r="AV6" i="40"/>
  <c r="K14" i="41" a="1"/>
  <c r="K14" i="41" s="1"/>
  <c r="S17" i="41" a="1"/>
  <c r="S17" i="41" s="1"/>
  <c r="AV8" i="41"/>
  <c r="AV5" i="41"/>
  <c r="AV6" i="41"/>
  <c r="AV7" i="41"/>
  <c r="AV8" i="15"/>
  <c r="AV5" i="15"/>
  <c r="AV7" i="15"/>
  <c r="AV6" i="15"/>
  <c r="K17" i="43" l="1" a="1"/>
  <c r="K17" i="43" s="1"/>
  <c r="K16" i="43" a="1"/>
  <c r="K16" i="43" s="1"/>
  <c r="S14" i="43" a="1"/>
  <c r="S14" i="43" s="1"/>
  <c r="AX22" i="43" a="1"/>
  <c r="AX22" i="43" s="1"/>
  <c r="S16" i="43" a="1"/>
  <c r="S16" i="43" s="1"/>
  <c r="O16" i="43" a="1"/>
  <c r="O16" i="43" s="1"/>
  <c r="S17" i="43" a="1"/>
  <c r="S17" i="43" s="1"/>
  <c r="S15" i="43" a="1"/>
  <c r="S15" i="43" s="1"/>
  <c r="O14" i="43" a="1"/>
  <c r="O14" i="43" s="1"/>
  <c r="K15" i="43" a="1"/>
  <c r="K15" i="43" s="1"/>
  <c r="O15" i="43" a="1"/>
  <c r="O15" i="43" s="1"/>
  <c r="O17" i="43" a="1"/>
  <c r="O17" i="43" s="1"/>
  <c r="AX14" i="43" a="1"/>
  <c r="AX14" i="43" s="1"/>
  <c r="K14" i="43" a="1"/>
  <c r="K14" i="43" s="1"/>
  <c r="R8" i="46"/>
  <c r="AX22" i="45" a="1"/>
  <c r="AX22" i="45" s="1"/>
  <c r="AY23" i="45" s="1"/>
  <c r="O14" i="46" a="1"/>
  <c r="O14" i="46" s="1"/>
  <c r="O17" i="40" a="1"/>
  <c r="O17" i="40" s="1"/>
  <c r="K15" i="42" a="1"/>
  <c r="K15" i="42" s="1"/>
  <c r="S15" i="15" a="1"/>
  <c r="S15" i="15" s="1"/>
  <c r="K14" i="39" a="1"/>
  <c r="K14" i="39" s="1"/>
  <c r="R5" i="47"/>
  <c r="O14" i="15" a="1"/>
  <c r="O14" i="15" s="1"/>
  <c r="S16" i="44" a="1"/>
  <c r="S16" i="44" s="1"/>
  <c r="S14" i="42" a="1"/>
  <c r="S14" i="42" s="1"/>
  <c r="R5" i="40"/>
  <c r="S14" i="46" a="1"/>
  <c r="S14" i="46" s="1"/>
  <c r="R6" i="15"/>
  <c r="AX22" i="42" a="1"/>
  <c r="AX22" i="42" s="1"/>
  <c r="AY25" i="42" s="1"/>
  <c r="O16" i="15" a="1"/>
  <c r="O16" i="15" s="1"/>
  <c r="K15" i="15" a="1"/>
  <c r="K15" i="15" s="1"/>
  <c r="O17" i="42" a="1"/>
  <c r="O17" i="42" s="1"/>
  <c r="R6" i="40"/>
  <c r="AX22" i="15" a="1"/>
  <c r="AX22" i="15" s="1"/>
  <c r="O16" i="42" a="1"/>
  <c r="O16" i="42" s="1"/>
  <c r="R7" i="40"/>
  <c r="K14" i="42" a="1"/>
  <c r="K14" i="42" s="1"/>
  <c r="K16" i="45" a="1"/>
  <c r="K16" i="45" s="1"/>
  <c r="K17" i="39" a="1"/>
  <c r="K17" i="39" s="1"/>
  <c r="K16" i="42" a="1"/>
  <c r="K16" i="42" s="1"/>
  <c r="K17" i="15" a="1"/>
  <c r="K17" i="15" s="1"/>
  <c r="S14" i="15" a="1"/>
  <c r="S14" i="15" s="1"/>
  <c r="O15" i="15" a="1"/>
  <c r="O15" i="15" s="1"/>
  <c r="O17" i="15" a="1"/>
  <c r="O17" i="15" s="1"/>
  <c r="AX14" i="15" a="1"/>
  <c r="AX14" i="15" s="1"/>
  <c r="R7" i="15"/>
  <c r="K16" i="15" a="1"/>
  <c r="K16" i="15" s="1"/>
  <c r="S15" i="42" a="1"/>
  <c r="S15" i="42" s="1"/>
  <c r="O15" i="42" a="1"/>
  <c r="O15" i="42" s="1"/>
  <c r="O14" i="42" a="1"/>
  <c r="O14" i="42" s="1"/>
  <c r="R8" i="42"/>
  <c r="K14" i="46" a="1"/>
  <c r="K14" i="46" s="1"/>
  <c r="R8" i="45"/>
  <c r="O14" i="39" a="1"/>
  <c r="O14" i="39" s="1"/>
  <c r="O14" i="44" a="1"/>
  <c r="O14" i="44" s="1"/>
  <c r="AX14" i="40" a="1"/>
  <c r="AX14" i="40" s="1"/>
  <c r="O15" i="45" a="1"/>
  <c r="O15" i="45" s="1"/>
  <c r="K14" i="15" a="1"/>
  <c r="K14" i="15" s="1"/>
  <c r="S16" i="15" a="1"/>
  <c r="S16" i="15" s="1"/>
  <c r="S17" i="15" a="1"/>
  <c r="S17" i="15" s="1"/>
  <c r="R8" i="15"/>
  <c r="S17" i="42" a="1"/>
  <c r="S17" i="42" s="1"/>
  <c r="S16" i="42" a="1"/>
  <c r="S16" i="42" s="1"/>
  <c r="AX14" i="42" a="1"/>
  <c r="AX14" i="42" s="1"/>
  <c r="K17" i="42" a="1"/>
  <c r="K17" i="42" s="1"/>
  <c r="S17" i="40" a="1"/>
  <c r="S17" i="40" s="1"/>
  <c r="K14" i="40" a="1"/>
  <c r="K14" i="40" s="1"/>
  <c r="K16" i="44" a="1"/>
  <c r="K16" i="44" s="1"/>
  <c r="S15" i="44" a="1"/>
  <c r="S15" i="44" s="1"/>
  <c r="S16" i="39" a="1"/>
  <c r="S16" i="39" s="1"/>
  <c r="O16" i="45" a="1"/>
  <c r="O16" i="45" s="1"/>
  <c r="K17" i="38" a="1"/>
  <c r="K17" i="38" s="1"/>
  <c r="K15" i="40" a="1"/>
  <c r="K15" i="40" s="1"/>
  <c r="AX22" i="39" a="1"/>
  <c r="AX22" i="39" s="1"/>
  <c r="S17" i="39" a="1"/>
  <c r="S17" i="39" s="1"/>
  <c r="K15" i="45" a="1"/>
  <c r="K15" i="45" s="1"/>
  <c r="O14" i="45" a="1"/>
  <c r="O14" i="45" s="1"/>
  <c r="O15" i="44" a="1"/>
  <c r="O15" i="44" s="1"/>
  <c r="S17" i="45" a="1"/>
  <c r="S17" i="45" s="1"/>
  <c r="S16" i="45" a="1"/>
  <c r="S16" i="45" s="1"/>
  <c r="AX22" i="44" a="1"/>
  <c r="AX22" i="44" s="1"/>
  <c r="R7" i="42"/>
  <c r="K17" i="44" a="1"/>
  <c r="K17" i="44" s="1"/>
  <c r="K15" i="44" a="1"/>
  <c r="K15" i="44" s="1"/>
  <c r="S14" i="44" a="1"/>
  <c r="S14" i="44" s="1"/>
  <c r="S17" i="44" a="1"/>
  <c r="S17" i="44" s="1"/>
  <c r="AX14" i="44" a="1"/>
  <c r="AX14" i="44" s="1"/>
  <c r="R8" i="47"/>
  <c r="R7" i="47"/>
  <c r="S15" i="46" a="1"/>
  <c r="S15" i="46" s="1"/>
  <c r="S14" i="45" a="1"/>
  <c r="S14" i="45" s="1"/>
  <c r="K17" i="45" a="1"/>
  <c r="K17" i="45" s="1"/>
  <c r="K14" i="45" a="1"/>
  <c r="K14" i="45" s="1"/>
  <c r="S17" i="27" a="1"/>
  <c r="S17" i="27" s="1"/>
  <c r="AX14" i="45" a="1"/>
  <c r="AX14" i="45" s="1"/>
  <c r="K16" i="39" a="1"/>
  <c r="K16" i="39" s="1"/>
  <c r="R5" i="42"/>
  <c r="K14" i="44" a="1"/>
  <c r="K14" i="44" s="1"/>
  <c r="O16" i="44" a="1"/>
  <c r="O16" i="44" s="1"/>
  <c r="O17" i="44" a="1"/>
  <c r="O17" i="44" s="1"/>
  <c r="O17" i="46" a="1"/>
  <c r="O17" i="46" s="1"/>
  <c r="S15" i="45" a="1"/>
  <c r="S15" i="45" s="1"/>
  <c r="O17" i="45" a="1"/>
  <c r="O17" i="45" s="1"/>
  <c r="S17" i="46" a="1"/>
  <c r="S17" i="46" s="1"/>
  <c r="K15" i="46" a="1"/>
  <c r="K15" i="46" s="1"/>
  <c r="O15" i="46" a="1"/>
  <c r="O15" i="46" s="1"/>
  <c r="AX14" i="46" a="1"/>
  <c r="AX14" i="46" s="1"/>
  <c r="S16" i="46" a="1"/>
  <c r="S16" i="46" s="1"/>
  <c r="O15" i="39" a="1"/>
  <c r="O15" i="39" s="1"/>
  <c r="K16" i="46" a="1"/>
  <c r="K16" i="46" s="1"/>
  <c r="S15" i="39" a="1"/>
  <c r="S15" i="39" s="1"/>
  <c r="O17" i="39" a="1"/>
  <c r="O17" i="39" s="1"/>
  <c r="AX14" i="39" a="1"/>
  <c r="AX14" i="39" s="1"/>
  <c r="O16" i="39" a="1"/>
  <c r="O16" i="39" s="1"/>
  <c r="O16" i="38" a="1"/>
  <c r="O16" i="38" s="1"/>
  <c r="O15" i="27" a="1"/>
  <c r="O15" i="27" s="1"/>
  <c r="K15" i="47" a="1"/>
  <c r="K15" i="47" s="1"/>
  <c r="R7" i="43"/>
  <c r="K17" i="46" a="1"/>
  <c r="K17" i="46" s="1"/>
  <c r="AX22" i="46" a="1"/>
  <c r="AX22" i="46" s="1"/>
  <c r="O16" i="46" a="1"/>
  <c r="O16" i="46" s="1"/>
  <c r="S14" i="39" a="1"/>
  <c r="S14" i="39" s="1"/>
  <c r="K15" i="39" a="1"/>
  <c r="K15" i="39" s="1"/>
  <c r="R8" i="43"/>
  <c r="K17" i="27" a="1"/>
  <c r="K17" i="27" s="1"/>
  <c r="K14" i="27" a="1"/>
  <c r="K14" i="27" s="1"/>
  <c r="K17" i="40" a="1"/>
  <c r="K17" i="40" s="1"/>
  <c r="O15" i="40" a="1"/>
  <c r="O15" i="40" s="1"/>
  <c r="S15" i="40" a="1"/>
  <c r="S15" i="40" s="1"/>
  <c r="S16" i="40" a="1"/>
  <c r="S16" i="40" s="1"/>
  <c r="R7" i="46"/>
  <c r="AX14" i="47" a="1"/>
  <c r="AX14" i="47" s="1"/>
  <c r="O14" i="38" a="1"/>
  <c r="O14" i="38" s="1"/>
  <c r="R6" i="45"/>
  <c r="K16" i="38" a="1"/>
  <c r="K16" i="38" s="1"/>
  <c r="S15" i="27" a="1"/>
  <c r="S15" i="27" s="1"/>
  <c r="O14" i="40" a="1"/>
  <c r="O14" i="40" s="1"/>
  <c r="O16" i="40" a="1"/>
  <c r="O16" i="40" s="1"/>
  <c r="S14" i="40" a="1"/>
  <c r="S14" i="40" s="1"/>
  <c r="AX22" i="40" a="1"/>
  <c r="AX22" i="40" s="1"/>
  <c r="R5" i="46"/>
  <c r="K16" i="40" a="1"/>
  <c r="K16" i="40" s="1"/>
  <c r="L15" i="40" s="1"/>
  <c r="M15" i="40" s="1"/>
  <c r="R5" i="45"/>
  <c r="R8" i="27"/>
  <c r="K17" i="47" a="1"/>
  <c r="K17" i="47" s="1"/>
  <c r="S15" i="38" a="1"/>
  <c r="S15" i="38" s="1"/>
  <c r="R6" i="38"/>
  <c r="O16" i="27" a="1"/>
  <c r="O16" i="27" s="1"/>
  <c r="R5" i="38"/>
  <c r="R7" i="27"/>
  <c r="R5" i="27"/>
  <c r="S14" i="27" a="1"/>
  <c r="S14" i="27" s="1"/>
  <c r="K15" i="27" a="1"/>
  <c r="K15" i="27" s="1"/>
  <c r="O14" i="27" a="1"/>
  <c r="O14" i="27" s="1"/>
  <c r="AX14" i="27" a="1"/>
  <c r="AX14" i="27" s="1"/>
  <c r="AX22" i="27" a="1"/>
  <c r="AX22" i="27" s="1"/>
  <c r="AY25" i="27" s="1"/>
  <c r="S14" i="38" a="1"/>
  <c r="S14" i="38" s="1"/>
  <c r="K15" i="38" a="1"/>
  <c r="K15" i="38" s="1"/>
  <c r="O15" i="38" a="1"/>
  <c r="O15" i="38" s="1"/>
  <c r="S17" i="38" a="1"/>
  <c r="S17" i="38" s="1"/>
  <c r="R7" i="38"/>
  <c r="O17" i="27" a="1"/>
  <c r="O17" i="27" s="1"/>
  <c r="K16" i="27" a="1"/>
  <c r="K16" i="27" s="1"/>
  <c r="S16" i="27" a="1"/>
  <c r="S16" i="27" s="1"/>
  <c r="K14" i="47" a="1"/>
  <c r="K14" i="47" s="1"/>
  <c r="O17" i="38" a="1"/>
  <c r="O17" i="38" s="1"/>
  <c r="S16" i="38" a="1"/>
  <c r="S16" i="38" s="1"/>
  <c r="K14" i="38" a="1"/>
  <c r="K14" i="38" s="1"/>
  <c r="AX14" i="38" a="1"/>
  <c r="AX14" i="38" s="1"/>
  <c r="AX22" i="38" a="1"/>
  <c r="AX22" i="38" s="1"/>
  <c r="S17" i="47" a="1"/>
  <c r="S17" i="47" s="1"/>
  <c r="R8" i="44"/>
  <c r="O17" i="47" a="1"/>
  <c r="O17" i="47" s="1"/>
  <c r="R6" i="44"/>
  <c r="O16" i="47" a="1"/>
  <c r="O16" i="47" s="1"/>
  <c r="R5" i="44"/>
  <c r="R6" i="39"/>
  <c r="R5" i="39"/>
  <c r="R8" i="39"/>
  <c r="R7" i="39"/>
  <c r="S14" i="47" a="1"/>
  <c r="S14" i="47" s="1"/>
  <c r="O14" i="47" a="1"/>
  <c r="O14" i="47" s="1"/>
  <c r="S16" i="47" a="1"/>
  <c r="S16" i="47" s="1"/>
  <c r="K16" i="47" a="1"/>
  <c r="K16" i="47" s="1"/>
  <c r="S15" i="47" a="1"/>
  <c r="S15" i="47" s="1"/>
  <c r="O15" i="47" a="1"/>
  <c r="O15" i="47" s="1"/>
  <c r="AX22" i="47" a="1"/>
  <c r="AX22" i="47" s="1"/>
  <c r="L14" i="41"/>
  <c r="M14" i="41" s="1"/>
  <c r="L17" i="41"/>
  <c r="M17" i="41" s="1"/>
  <c r="L16" i="41"/>
  <c r="M16" i="41" s="1"/>
  <c r="L15" i="41"/>
  <c r="M15" i="41" s="1"/>
  <c r="L14" i="43" l="1"/>
  <c r="M14" i="43" s="1"/>
  <c r="L16" i="43"/>
  <c r="M16" i="43" s="1"/>
  <c r="P16" i="43" s="1"/>
  <c r="Q16" i="43" s="1"/>
  <c r="L14" i="39"/>
  <c r="M14" i="39" s="1"/>
  <c r="L17" i="43"/>
  <c r="M17" i="43" s="1"/>
  <c r="P17" i="43" s="1"/>
  <c r="Q17" i="43" s="1"/>
  <c r="L15" i="43"/>
  <c r="M15" i="43" s="1"/>
  <c r="P15" i="43" s="1"/>
  <c r="Q15" i="43" s="1"/>
  <c r="AY23" i="44"/>
  <c r="L17" i="42"/>
  <c r="M17" i="42" s="1"/>
  <c r="P17" i="42" s="1"/>
  <c r="Q17" i="42" s="1"/>
  <c r="L16" i="42"/>
  <c r="M16" i="42" s="1"/>
  <c r="L15" i="42"/>
  <c r="M15" i="42" s="1"/>
  <c r="P15" i="42" s="1"/>
  <c r="Q15" i="42" s="1"/>
  <c r="T15" i="42" s="1"/>
  <c r="U15" i="42" s="1"/>
  <c r="L17" i="15"/>
  <c r="M17" i="15" s="1"/>
  <c r="L14" i="42"/>
  <c r="M14" i="42" s="1"/>
  <c r="L16" i="15"/>
  <c r="M16" i="15" s="1"/>
  <c r="L14" i="15"/>
  <c r="M14" i="15" s="1"/>
  <c r="L15" i="15"/>
  <c r="M15" i="15" s="1"/>
  <c r="L16" i="40"/>
  <c r="M16" i="40" s="1"/>
  <c r="P16" i="40" s="1"/>
  <c r="Q16" i="40" s="1"/>
  <c r="L15" i="45"/>
  <c r="M15" i="45" s="1"/>
  <c r="AY23" i="39"/>
  <c r="L15" i="38"/>
  <c r="M15" i="38" s="1"/>
  <c r="L14" i="46"/>
  <c r="M14" i="46" s="1"/>
  <c r="P14" i="46" s="1"/>
  <c r="Q14" i="46" s="1"/>
  <c r="L16" i="39"/>
  <c r="M16" i="39" s="1"/>
  <c r="P16" i="39" s="1"/>
  <c r="Q16" i="39" s="1"/>
  <c r="L14" i="45"/>
  <c r="M14" i="45" s="1"/>
  <c r="L17" i="44"/>
  <c r="M17" i="44" s="1"/>
  <c r="L14" i="40"/>
  <c r="M14" i="40" s="1"/>
  <c r="P14" i="40" s="1"/>
  <c r="Q14" i="40" s="1"/>
  <c r="L16" i="44"/>
  <c r="M16" i="44" s="1"/>
  <c r="L15" i="44"/>
  <c r="M15" i="44" s="1"/>
  <c r="L17" i="45"/>
  <c r="M17" i="45" s="1"/>
  <c r="L15" i="39"/>
  <c r="M15" i="39" s="1"/>
  <c r="P15" i="39" s="1"/>
  <c r="Q15" i="39" s="1"/>
  <c r="L16" i="45"/>
  <c r="M16" i="45" s="1"/>
  <c r="L17" i="39"/>
  <c r="M17" i="39" s="1"/>
  <c r="P17" i="39" s="1"/>
  <c r="Q17" i="39" s="1"/>
  <c r="L14" i="44"/>
  <c r="M14" i="44" s="1"/>
  <c r="L15" i="46"/>
  <c r="M15" i="46" s="1"/>
  <c r="P15" i="46" s="1"/>
  <c r="Q15" i="46" s="1"/>
  <c r="L16" i="46"/>
  <c r="M16" i="46" s="1"/>
  <c r="P16" i="46" s="1"/>
  <c r="AY25" i="40"/>
  <c r="L17" i="46"/>
  <c r="M17" i="46" s="1"/>
  <c r="P17" i="46" s="1"/>
  <c r="Q17" i="46" s="1"/>
  <c r="L14" i="47"/>
  <c r="M14" i="47" s="1"/>
  <c r="L14" i="27"/>
  <c r="M14" i="27" s="1"/>
  <c r="P14" i="27" s="1"/>
  <c r="Q14" i="27" s="1"/>
  <c r="L17" i="40"/>
  <c r="M17" i="40" s="1"/>
  <c r="P17" i="40" s="1"/>
  <c r="Q17" i="40" s="1"/>
  <c r="AY23" i="47"/>
  <c r="L17" i="27"/>
  <c r="M17" i="27" s="1"/>
  <c r="P17" i="27" s="1"/>
  <c r="Q17" i="27" s="1"/>
  <c r="L17" i="38"/>
  <c r="M17" i="38" s="1"/>
  <c r="L14" i="38"/>
  <c r="M14" i="38" s="1"/>
  <c r="P14" i="39"/>
  <c r="Q14" i="39" s="1"/>
  <c r="P15" i="40"/>
  <c r="Q15" i="40" s="1"/>
  <c r="L16" i="38"/>
  <c r="M16" i="38" s="1"/>
  <c r="L15" i="27"/>
  <c r="M15" i="27" s="1"/>
  <c r="P15" i="27" s="1"/>
  <c r="Q15" i="27" s="1"/>
  <c r="L16" i="27"/>
  <c r="M16" i="27" s="1"/>
  <c r="P16" i="27" s="1"/>
  <c r="Q16" i="27" s="1"/>
  <c r="L16" i="47"/>
  <c r="M16" i="47" s="1"/>
  <c r="L17" i="47"/>
  <c r="M17" i="47" s="1"/>
  <c r="P17" i="47" s="1"/>
  <c r="Q17" i="47" s="1"/>
  <c r="L15" i="47"/>
  <c r="M15" i="47" s="1"/>
  <c r="P14" i="41"/>
  <c r="Q14" i="41" s="1"/>
  <c r="T14" i="41" s="1"/>
  <c r="U14" i="41" s="1"/>
  <c r="P16" i="41"/>
  <c r="Q16" i="41" s="1"/>
  <c r="P14" i="43"/>
  <c r="Q14" i="43" s="1"/>
  <c r="P15" i="41"/>
  <c r="Q15" i="41" s="1"/>
  <c r="P17" i="41"/>
  <c r="Q17" i="41" s="1"/>
  <c r="P14" i="38" l="1"/>
  <c r="Q14" i="38" s="1"/>
  <c r="P16" i="15"/>
  <c r="Q16" i="15" s="1"/>
  <c r="Q16" i="46"/>
  <c r="T16" i="46" s="1"/>
  <c r="U16" i="46" s="1"/>
  <c r="P14" i="42"/>
  <c r="Q14" i="42" s="1"/>
  <c r="T14" i="42" s="1"/>
  <c r="U14" i="42" s="1"/>
  <c r="P16" i="42"/>
  <c r="Q16" i="42" s="1"/>
  <c r="T16" i="42" s="1"/>
  <c r="P17" i="15"/>
  <c r="Q17" i="15" s="1"/>
  <c r="T17" i="15" s="1"/>
  <c r="U17" i="15" s="1"/>
  <c r="P15" i="38"/>
  <c r="Q15" i="38" s="1"/>
  <c r="P15" i="15"/>
  <c r="Q15" i="15" s="1"/>
  <c r="P14" i="15"/>
  <c r="Q14" i="15" s="1"/>
  <c r="P15" i="45"/>
  <c r="Q15" i="45" s="1"/>
  <c r="P14" i="44"/>
  <c r="Q14" i="44" s="1"/>
  <c r="P16" i="44"/>
  <c r="Q16" i="44" s="1"/>
  <c r="P16" i="45"/>
  <c r="Q16" i="45" s="1"/>
  <c r="P17" i="44"/>
  <c r="Q17" i="44" s="1"/>
  <c r="P14" i="45"/>
  <c r="Q14" i="45" s="1"/>
  <c r="P15" i="44"/>
  <c r="Q15" i="44" s="1"/>
  <c r="P17" i="45"/>
  <c r="Q17" i="45" s="1"/>
  <c r="T17" i="39"/>
  <c r="U17" i="39" s="1"/>
  <c r="T17" i="42"/>
  <c r="U17" i="42" s="1"/>
  <c r="T16" i="40"/>
  <c r="U16" i="40" s="1"/>
  <c r="T17" i="40"/>
  <c r="U17" i="40" s="1"/>
  <c r="T15" i="39"/>
  <c r="U15" i="39" s="1"/>
  <c r="T14" i="39"/>
  <c r="U14" i="39" s="1"/>
  <c r="P16" i="47"/>
  <c r="Q16" i="47" s="1"/>
  <c r="P16" i="38"/>
  <c r="Q16" i="38" s="1"/>
  <c r="P17" i="38"/>
  <c r="Q17" i="38" s="1"/>
  <c r="T16" i="39"/>
  <c r="U16" i="39" s="1"/>
  <c r="P15" i="47"/>
  <c r="Q15" i="47" s="1"/>
  <c r="P14" i="47"/>
  <c r="Q14" i="47" s="1"/>
  <c r="T14" i="47" s="1"/>
  <c r="U14" i="47" s="1"/>
  <c r="T15" i="43"/>
  <c r="U15" i="43" s="1"/>
  <c r="T14" i="46"/>
  <c r="U14" i="46" s="1"/>
  <c r="T15" i="41"/>
  <c r="U15" i="41" s="1"/>
  <c r="T14" i="43"/>
  <c r="U14" i="43" s="1"/>
  <c r="T14" i="40"/>
  <c r="U14" i="40" s="1"/>
  <c r="T15" i="40"/>
  <c r="U15" i="40" s="1"/>
  <c r="T17" i="41"/>
  <c r="U17" i="41" s="1"/>
  <c r="T16" i="43"/>
  <c r="U16" i="43" s="1"/>
  <c r="T16" i="41"/>
  <c r="U16" i="41" s="1"/>
  <c r="T17" i="43"/>
  <c r="U17" i="43" s="1"/>
  <c r="T16" i="27"/>
  <c r="U16" i="27" s="1"/>
  <c r="T14" i="27"/>
  <c r="U14" i="27" s="1"/>
  <c r="T15" i="27"/>
  <c r="U15" i="27" s="1"/>
  <c r="T17" i="27"/>
  <c r="U17" i="27" s="1"/>
  <c r="T16" i="15" l="1"/>
  <c r="U16" i="15" s="1"/>
  <c r="T17" i="46"/>
  <c r="U17" i="46" s="1"/>
  <c r="T15" i="46"/>
  <c r="U15" i="46" s="1"/>
  <c r="AA16" i="46" s="1" a="1"/>
  <c r="AA16" i="46" s="1"/>
  <c r="T16" i="45"/>
  <c r="U16" i="45" s="1"/>
  <c r="T15" i="15"/>
  <c r="U15" i="15" s="1"/>
  <c r="T16" i="47"/>
  <c r="U16" i="47" s="1"/>
  <c r="T14" i="15"/>
  <c r="U14" i="15" s="1"/>
  <c r="T17" i="44"/>
  <c r="U17" i="44" s="1"/>
  <c r="T15" i="38"/>
  <c r="U15" i="38" s="1"/>
  <c r="T17" i="45"/>
  <c r="U17" i="45" s="1"/>
  <c r="T15" i="45"/>
  <c r="U15" i="45" s="1"/>
  <c r="U16" i="42"/>
  <c r="W17" i="42" s="1" a="1"/>
  <c r="W17" i="42" s="1"/>
  <c r="T14" i="45"/>
  <c r="U14" i="45" s="1"/>
  <c r="T14" i="44"/>
  <c r="U14" i="44" s="1"/>
  <c r="T16" i="38"/>
  <c r="U16" i="38" s="1"/>
  <c r="T16" i="44"/>
  <c r="U16" i="44" s="1"/>
  <c r="T15" i="44"/>
  <c r="U15" i="44" s="1"/>
  <c r="W17" i="39" a="1"/>
  <c r="W17" i="39" s="1"/>
  <c r="T17" i="38"/>
  <c r="U17" i="38" s="1"/>
  <c r="AA14" i="39" a="1"/>
  <c r="AA14" i="39" s="1"/>
  <c r="BK14" i="39" a="1"/>
  <c r="BK16" i="39" s="1"/>
  <c r="W14" i="39" a="1"/>
  <c r="W14" i="39" s="1"/>
  <c r="AA16" i="39" a="1"/>
  <c r="AA16" i="39" s="1"/>
  <c r="W15" i="39" a="1"/>
  <c r="W15" i="39" s="1"/>
  <c r="W16" i="39" a="1"/>
  <c r="W16" i="39" s="1"/>
  <c r="AE15" i="39" a="1"/>
  <c r="AE15" i="39" s="1"/>
  <c r="AE14" i="39" a="1"/>
  <c r="AE14" i="39" s="1"/>
  <c r="AE16" i="39" a="1"/>
  <c r="AE16" i="39" s="1"/>
  <c r="AE17" i="39" a="1"/>
  <c r="AE17" i="39" s="1"/>
  <c r="AA17" i="39" a="1"/>
  <c r="AA17" i="39" s="1"/>
  <c r="AA15" i="39" a="1"/>
  <c r="AA15" i="39" s="1"/>
  <c r="T17" i="47"/>
  <c r="U17" i="47" s="1"/>
  <c r="T14" i="38"/>
  <c r="U14" i="38" s="1"/>
  <c r="T15" i="47"/>
  <c r="U15" i="47" s="1"/>
  <c r="AE16" i="41" a="1"/>
  <c r="AE16" i="41" s="1"/>
  <c r="W17" i="41" a="1"/>
  <c r="W17" i="41" s="1"/>
  <c r="AA15" i="43" a="1"/>
  <c r="AA15" i="43" s="1"/>
  <c r="AA14" i="43" a="1"/>
  <c r="AA14" i="43" s="1"/>
  <c r="AE14" i="43" a="1"/>
  <c r="AE14" i="43" s="1"/>
  <c r="AA16" i="43" a="1"/>
  <c r="AA16" i="43" s="1"/>
  <c r="AE16" i="43" a="1"/>
  <c r="AE16" i="43" s="1"/>
  <c r="AE15" i="43" a="1"/>
  <c r="AE15" i="43" s="1"/>
  <c r="AA17" i="43" a="1"/>
  <c r="AA17" i="43" s="1"/>
  <c r="AE17" i="43" a="1"/>
  <c r="AE17" i="43" s="1"/>
  <c r="W17" i="43" a="1"/>
  <c r="W17" i="43" s="1"/>
  <c r="W14" i="43" a="1"/>
  <c r="W14" i="43" s="1"/>
  <c r="W15" i="43" a="1"/>
  <c r="W15" i="43" s="1"/>
  <c r="W16" i="43" a="1"/>
  <c r="W16" i="43" s="1"/>
  <c r="BK14" i="43" a="1"/>
  <c r="AE14" i="41" a="1"/>
  <c r="AE14" i="41" s="1"/>
  <c r="AA15" i="41" a="1"/>
  <c r="AA15" i="41" s="1"/>
  <c r="AE15" i="41" a="1"/>
  <c r="AE15" i="41" s="1"/>
  <c r="BK14" i="41" a="1"/>
  <c r="AA14" i="41" a="1"/>
  <c r="AA14" i="41" s="1"/>
  <c r="W15" i="41" a="1"/>
  <c r="W15" i="41" s="1"/>
  <c r="W14" i="41" a="1"/>
  <c r="W14" i="41" s="1"/>
  <c r="AA17" i="41" a="1"/>
  <c r="AA17" i="41" s="1"/>
  <c r="AA16" i="41" a="1"/>
  <c r="AA16" i="41" s="1"/>
  <c r="AE14" i="40" a="1"/>
  <c r="AE14" i="40" s="1"/>
  <c r="AE17" i="40" a="1"/>
  <c r="AE17" i="40" s="1"/>
  <c r="AE16" i="40" a="1"/>
  <c r="AE16" i="40" s="1"/>
  <c r="AE15" i="40" a="1"/>
  <c r="AE15" i="40" s="1"/>
  <c r="AA14" i="40" a="1"/>
  <c r="AA14" i="40" s="1"/>
  <c r="AA17" i="40" a="1"/>
  <c r="AA17" i="40" s="1"/>
  <c r="AA15" i="40" a="1"/>
  <c r="AA15" i="40" s="1"/>
  <c r="AA16" i="40" a="1"/>
  <c r="AA16" i="40" s="1"/>
  <c r="W14" i="40" a="1"/>
  <c r="W14" i="40" s="1"/>
  <c r="W16" i="40" a="1"/>
  <c r="W16" i="40" s="1"/>
  <c r="W15" i="40" a="1"/>
  <c r="W15" i="40" s="1"/>
  <c r="W17" i="40" a="1"/>
  <c r="W17" i="40" s="1"/>
  <c r="BK14" i="40" a="1"/>
  <c r="W16" i="41" a="1"/>
  <c r="W16" i="41" s="1"/>
  <c r="AE17" i="41" a="1"/>
  <c r="AE17" i="41" s="1"/>
  <c r="AE16" i="27" a="1"/>
  <c r="AE16" i="27" s="1"/>
  <c r="AA16" i="27" a="1"/>
  <c r="AA16" i="27" s="1"/>
  <c r="AE15" i="27" a="1"/>
  <c r="AE15" i="27" s="1"/>
  <c r="AA15" i="27" a="1"/>
  <c r="AA15" i="27" s="1"/>
  <c r="AE14" i="27" a="1"/>
  <c r="AE14" i="27" s="1"/>
  <c r="AA14" i="27" a="1"/>
  <c r="AA14" i="27" s="1"/>
  <c r="AA17" i="27" a="1"/>
  <c r="AA17" i="27" s="1"/>
  <c r="AE17" i="27" a="1"/>
  <c r="AE17" i="27" s="1"/>
  <c r="W14" i="27" a="1"/>
  <c r="W14" i="27" s="1"/>
  <c r="W17" i="27" a="1"/>
  <c r="W17" i="27" s="1"/>
  <c r="W15" i="27" a="1"/>
  <c r="W15" i="27" s="1"/>
  <c r="W16" i="27" a="1"/>
  <c r="W16" i="27" s="1"/>
  <c r="BK14" i="27" a="1"/>
  <c r="W15" i="46" l="1" a="1"/>
  <c r="W15" i="46" s="1"/>
  <c r="AA15" i="46" a="1"/>
  <c r="AA15" i="46" s="1"/>
  <c r="AE14" i="46" a="1"/>
  <c r="AE14" i="46" s="1"/>
  <c r="AE15" i="46" a="1"/>
  <c r="AE15" i="46" s="1"/>
  <c r="AE15" i="15" a="1"/>
  <c r="AE15" i="15" s="1"/>
  <c r="BK14" i="46" a="1"/>
  <c r="BK16" i="46" s="1"/>
  <c r="W17" i="46" a="1"/>
  <c r="W17" i="46" s="1"/>
  <c r="AA17" i="46" a="1"/>
  <c r="AA17" i="46" s="1"/>
  <c r="AA14" i="46" a="1"/>
  <c r="AA14" i="46" s="1"/>
  <c r="AE16" i="46" a="1"/>
  <c r="AE16" i="46" s="1"/>
  <c r="AA17" i="15" a="1"/>
  <c r="AA17" i="15" s="1"/>
  <c r="W14" i="46" a="1"/>
  <c r="W14" i="46" s="1"/>
  <c r="W16" i="46" a="1"/>
  <c r="W16" i="46" s="1"/>
  <c r="AE17" i="46" a="1"/>
  <c r="AE17" i="46" s="1"/>
  <c r="BK14" i="15" a="1"/>
  <c r="BK15" i="15" s="1"/>
  <c r="W14" i="15" a="1"/>
  <c r="W14" i="15" s="1"/>
  <c r="AE16" i="15" a="1"/>
  <c r="AE16" i="15" s="1"/>
  <c r="AA15" i="15" a="1"/>
  <c r="AA15" i="15" s="1"/>
  <c r="W15" i="15" a="1"/>
  <c r="W15" i="15" s="1"/>
  <c r="W17" i="15" a="1"/>
  <c r="W17" i="15" s="1"/>
  <c r="AA16" i="15" a="1"/>
  <c r="AA16" i="15" s="1"/>
  <c r="AA14" i="15" a="1"/>
  <c r="AA14" i="15" s="1"/>
  <c r="W16" i="15" a="1"/>
  <c r="W16" i="15" s="1"/>
  <c r="AE17" i="15" a="1"/>
  <c r="AE17" i="15" s="1"/>
  <c r="AE14" i="15" a="1"/>
  <c r="AE14" i="15" s="1"/>
  <c r="AA16" i="42" a="1"/>
  <c r="AA16" i="42" s="1"/>
  <c r="AE14" i="42" a="1"/>
  <c r="AE14" i="42" s="1"/>
  <c r="AA17" i="42" a="1"/>
  <c r="AA17" i="42" s="1"/>
  <c r="AA15" i="45" a="1"/>
  <c r="AA15" i="45" s="1"/>
  <c r="AA14" i="45" a="1"/>
  <c r="AA14" i="45" s="1"/>
  <c r="W17" i="45" a="1"/>
  <c r="W17" i="45" s="1"/>
  <c r="W16" i="45" a="1"/>
  <c r="W16" i="45" s="1"/>
  <c r="W15" i="45" a="1"/>
  <c r="W15" i="45" s="1"/>
  <c r="AE14" i="47" a="1"/>
  <c r="AE14" i="47" s="1"/>
  <c r="W14" i="42" a="1"/>
  <c r="W14" i="42" s="1"/>
  <c r="W15" i="42" a="1"/>
  <c r="W15" i="42" s="1"/>
  <c r="AE16" i="42" a="1"/>
  <c r="AE16" i="42" s="1"/>
  <c r="AA14" i="42" a="1"/>
  <c r="AA14" i="42" s="1"/>
  <c r="AA15" i="42" a="1"/>
  <c r="AA15" i="42" s="1"/>
  <c r="AE17" i="42" a="1"/>
  <c r="AE17" i="42" s="1"/>
  <c r="BK14" i="42" a="1"/>
  <c r="BK17" i="42" s="1"/>
  <c r="W16" i="42" a="1"/>
  <c r="W16" i="42" s="1"/>
  <c r="AE15" i="42" a="1"/>
  <c r="AE15" i="42" s="1"/>
  <c r="X16" i="39"/>
  <c r="Y16" i="39" s="1"/>
  <c r="AB16" i="39" s="1"/>
  <c r="AC16" i="39" s="1"/>
  <c r="AA14" i="44" a="1"/>
  <c r="AA14" i="44" s="1"/>
  <c r="W14" i="44" a="1"/>
  <c r="W14" i="44" s="1"/>
  <c r="W14" i="45" a="1"/>
  <c r="W14" i="45" s="1"/>
  <c r="AA17" i="45" a="1"/>
  <c r="AA17" i="45" s="1"/>
  <c r="AE16" i="45" a="1"/>
  <c r="AE16" i="45" s="1"/>
  <c r="AE14" i="45" a="1"/>
  <c r="AE14" i="45" s="1"/>
  <c r="AE15" i="44" a="1"/>
  <c r="AE15" i="44" s="1"/>
  <c r="BK17" i="39"/>
  <c r="AE17" i="45" a="1"/>
  <c r="AE17" i="45" s="1"/>
  <c r="BK14" i="45" a="1"/>
  <c r="BK15" i="45" s="1"/>
  <c r="AE15" i="45" a="1"/>
  <c r="AE15" i="45" s="1"/>
  <c r="AA16" i="45" a="1"/>
  <c r="AA16" i="45" s="1"/>
  <c r="BK15" i="39"/>
  <c r="W17" i="44" a="1"/>
  <c r="W17" i="44" s="1"/>
  <c r="BK14" i="39"/>
  <c r="W16" i="47" a="1"/>
  <c r="W16" i="47" s="1"/>
  <c r="W16" i="38" a="1"/>
  <c r="W16" i="38" s="1"/>
  <c r="AE17" i="44" a="1"/>
  <c r="AE17" i="44" s="1"/>
  <c r="X17" i="39"/>
  <c r="Y17" i="39" s="1"/>
  <c r="AB17" i="39" s="1"/>
  <c r="AC17" i="39" s="1"/>
  <c r="W16" i="44" a="1"/>
  <c r="W16" i="44" s="1"/>
  <c r="AA15" i="44" a="1"/>
  <c r="AA15" i="44" s="1"/>
  <c r="AA17" i="44" a="1"/>
  <c r="AA17" i="44" s="1"/>
  <c r="AE16" i="44" a="1"/>
  <c r="AE16" i="44" s="1"/>
  <c r="BK14" i="44" a="1"/>
  <c r="BK16" i="44" s="1"/>
  <c r="W15" i="44" a="1"/>
  <c r="W15" i="44" s="1"/>
  <c r="AA16" i="44" a="1"/>
  <c r="AA16" i="44" s="1"/>
  <c r="AE14" i="44" a="1"/>
  <c r="AE14" i="44" s="1"/>
  <c r="X15" i="39"/>
  <c r="Y15" i="39" s="1"/>
  <c r="AB15" i="39" s="1"/>
  <c r="AC15" i="39" s="1"/>
  <c r="X14" i="39"/>
  <c r="Y14" i="39" s="1"/>
  <c r="AB14" i="39" s="1"/>
  <c r="AC14" i="39" s="1"/>
  <c r="BK14" i="47" a="1"/>
  <c r="BK17" i="47" s="1"/>
  <c r="AA17" i="47" a="1"/>
  <c r="AA17" i="47" s="1"/>
  <c r="W14" i="47" a="1"/>
  <c r="W14" i="47" s="1"/>
  <c r="AA14" i="47" a="1"/>
  <c r="AA14" i="47" s="1"/>
  <c r="AE17" i="47" a="1"/>
  <c r="AE17" i="47" s="1"/>
  <c r="W15" i="47" a="1"/>
  <c r="W15" i="47" s="1"/>
  <c r="AA16" i="47" a="1"/>
  <c r="AA16" i="47" s="1"/>
  <c r="AE16" i="47" a="1"/>
  <c r="AE16" i="47" s="1"/>
  <c r="AE15" i="47" a="1"/>
  <c r="AE15" i="47" s="1"/>
  <c r="AA15" i="38" a="1"/>
  <c r="AA15" i="38" s="1"/>
  <c r="AE15" i="38" a="1"/>
  <c r="AE15" i="38" s="1"/>
  <c r="AA16" i="38" a="1"/>
  <c r="AA16" i="38" s="1"/>
  <c r="W15" i="38" a="1"/>
  <c r="W15" i="38" s="1"/>
  <c r="W17" i="38" a="1"/>
  <c r="W17" i="38" s="1"/>
  <c r="AE17" i="38" a="1"/>
  <c r="AE17" i="38" s="1"/>
  <c r="AE16" i="38" a="1"/>
  <c r="AE16" i="38" s="1"/>
  <c r="BK14" i="38" a="1"/>
  <c r="BK14" i="38" s="1"/>
  <c r="W17" i="47" a="1"/>
  <c r="W17" i="47" s="1"/>
  <c r="AA17" i="38" a="1"/>
  <c r="AA17" i="38" s="1"/>
  <c r="W14" i="38" a="1"/>
  <c r="W14" i="38" s="1"/>
  <c r="AA14" i="38" a="1"/>
  <c r="AA14" i="38" s="1"/>
  <c r="AE14" i="38" a="1"/>
  <c r="AE14" i="38" s="1"/>
  <c r="AA15" i="47" a="1"/>
  <c r="AA15" i="47" s="1"/>
  <c r="X16" i="41"/>
  <c r="Y16" i="41" s="1"/>
  <c r="X15" i="43"/>
  <c r="Y15" i="43" s="1"/>
  <c r="X17" i="40"/>
  <c r="Y17" i="40" s="1"/>
  <c r="X14" i="40"/>
  <c r="Y14" i="40" s="1"/>
  <c r="X14" i="41"/>
  <c r="Y14" i="41" s="1"/>
  <c r="BK16" i="41"/>
  <c r="BK14" i="41"/>
  <c r="BK17" i="41"/>
  <c r="BK15" i="41"/>
  <c r="BK17" i="43"/>
  <c r="BK14" i="43"/>
  <c r="BK15" i="43"/>
  <c r="BK16" i="43"/>
  <c r="X14" i="43"/>
  <c r="Y14" i="43" s="1"/>
  <c r="X15" i="40"/>
  <c r="Y15" i="40" s="1"/>
  <c r="BK15" i="40"/>
  <c r="BK17" i="40"/>
  <c r="BK14" i="40"/>
  <c r="BK16" i="40"/>
  <c r="X16" i="40"/>
  <c r="Y16" i="40" s="1"/>
  <c r="X15" i="41"/>
  <c r="Y15" i="41" s="1"/>
  <c r="X16" i="43"/>
  <c r="Y16" i="43" s="1"/>
  <c r="AB16" i="43" s="1"/>
  <c r="X17" i="43"/>
  <c r="Y17" i="43" s="1"/>
  <c r="X17" i="41"/>
  <c r="Y17" i="41" s="1"/>
  <c r="AB17" i="41" s="1"/>
  <c r="X17" i="27"/>
  <c r="Y17" i="27" s="1"/>
  <c r="X16" i="27"/>
  <c r="Y16" i="27" s="1"/>
  <c r="X14" i="27"/>
  <c r="Y14" i="27" s="1"/>
  <c r="BK15" i="27"/>
  <c r="BK14" i="27"/>
  <c r="BK17" i="27"/>
  <c r="BK16" i="27"/>
  <c r="X15" i="27"/>
  <c r="Y15" i="27" s="1"/>
  <c r="B48" i="5"/>
  <c r="B47" i="5"/>
  <c r="B46" i="5"/>
  <c r="B45" i="5"/>
  <c r="B44" i="5"/>
  <c r="B43" i="5"/>
  <c r="B42" i="5"/>
  <c r="B41" i="5"/>
  <c r="B40" i="5"/>
  <c r="B39" i="5"/>
  <c r="B38" i="5"/>
  <c r="B37" i="5"/>
  <c r="B36" i="5"/>
  <c r="B35" i="5"/>
  <c r="B34" i="5"/>
  <c r="B33" i="5"/>
  <c r="B32" i="5"/>
  <c r="B31" i="5"/>
  <c r="B30" i="5"/>
  <c r="B29" i="5"/>
  <c r="B28" i="5"/>
  <c r="B27" i="5"/>
  <c r="B26" i="5"/>
  <c r="B25" i="5"/>
  <c r="B24" i="5"/>
  <c r="B23" i="5"/>
  <c r="B22" i="5"/>
  <c r="B21" i="5"/>
  <c r="B20" i="5"/>
  <c r="B19" i="5"/>
  <c r="B18" i="5"/>
  <c r="B17" i="5"/>
  <c r="B16" i="5"/>
  <c r="B15" i="5"/>
  <c r="B14" i="5"/>
  <c r="B13" i="5"/>
  <c r="B12" i="5"/>
  <c r="B11" i="5"/>
  <c r="B10" i="5"/>
  <c r="B9" i="5"/>
  <c r="B8" i="5"/>
  <c r="B7" i="5"/>
  <c r="B6" i="5"/>
  <c r="B5" i="5"/>
  <c r="B4" i="5"/>
  <c r="B3" i="5"/>
  <c r="B2" i="5"/>
  <c r="B1" i="5"/>
  <c r="A43" i="5"/>
  <c r="A44" i="5"/>
  <c r="A45" i="5"/>
  <c r="A46" i="5"/>
  <c r="A47" i="5"/>
  <c r="A48" i="5"/>
  <c r="A2" i="5"/>
  <c r="A3" i="5"/>
  <c r="A4" i="5"/>
  <c r="A5"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1" i="5"/>
  <c r="BK14" i="46" l="1"/>
  <c r="BK14" i="15"/>
  <c r="X15" i="46"/>
  <c r="Y15" i="46" s="1"/>
  <c r="BK17" i="46"/>
  <c r="X14" i="46"/>
  <c r="Y14" i="46" s="1"/>
  <c r="AB14" i="46" s="1"/>
  <c r="AC14" i="46" s="1"/>
  <c r="BK16" i="15"/>
  <c r="BK17" i="15"/>
  <c r="X17" i="46"/>
  <c r="Y17" i="46" s="1"/>
  <c r="AB17" i="46" s="1"/>
  <c r="AC17" i="46" s="1"/>
  <c r="BK15" i="46"/>
  <c r="X16" i="46"/>
  <c r="Y16" i="46" s="1"/>
  <c r="AB16" i="46" s="1"/>
  <c r="AC16" i="46" s="1"/>
  <c r="X15" i="15"/>
  <c r="Y15" i="15" s="1"/>
  <c r="AB15" i="15" s="1"/>
  <c r="AC15" i="15" s="1"/>
  <c r="X17" i="15"/>
  <c r="Y17" i="15" s="1"/>
  <c r="AB17" i="15" s="1"/>
  <c r="AC17" i="15" s="1"/>
  <c r="X16" i="15"/>
  <c r="Y16" i="15" s="1"/>
  <c r="AB16" i="15" s="1"/>
  <c r="AC16" i="15" s="1"/>
  <c r="BK17" i="44"/>
  <c r="X14" i="15"/>
  <c r="Y14" i="15" s="1"/>
  <c r="AB14" i="15" s="1"/>
  <c r="AC14" i="15" s="1"/>
  <c r="X17" i="45"/>
  <c r="Y17" i="45" s="1"/>
  <c r="AB17" i="45" s="1"/>
  <c r="AC17" i="45" s="1"/>
  <c r="X14" i="45"/>
  <c r="Y14" i="45" s="1"/>
  <c r="AB14" i="45" s="1"/>
  <c r="AC14" i="45" s="1"/>
  <c r="AF14" i="45" s="1"/>
  <c r="AG14" i="45" s="1"/>
  <c r="BK14" i="44"/>
  <c r="X14" i="42"/>
  <c r="Y14" i="42" s="1"/>
  <c r="AB14" i="42" s="1"/>
  <c r="AC14" i="42" s="1"/>
  <c r="AF14" i="42" s="1"/>
  <c r="AG14" i="42" s="1"/>
  <c r="BK16" i="45"/>
  <c r="X14" i="44"/>
  <c r="Y14" i="44" s="1"/>
  <c r="AB14" i="44" s="1"/>
  <c r="AC14" i="44" s="1"/>
  <c r="BX14" i="39" a="1"/>
  <c r="BX14" i="39" s="1"/>
  <c r="BZ8" i="39" s="1"/>
  <c r="BK15" i="42"/>
  <c r="X17" i="42"/>
  <c r="Y17" i="42" s="1"/>
  <c r="AB17" i="42" s="1"/>
  <c r="AC17" i="42" s="1"/>
  <c r="AF17" i="42" s="1"/>
  <c r="AG17" i="42" s="1"/>
  <c r="X15" i="45"/>
  <c r="Y15" i="45" s="1"/>
  <c r="AB15" i="45" s="1"/>
  <c r="AC15" i="45" s="1"/>
  <c r="AF15" i="45" s="1"/>
  <c r="AG15" i="45" s="1"/>
  <c r="X16" i="42"/>
  <c r="Y16" i="42" s="1"/>
  <c r="AB16" i="42" s="1"/>
  <c r="AC16" i="42" s="1"/>
  <c r="AF16" i="42" s="1"/>
  <c r="AG16" i="42" s="1"/>
  <c r="BL15" i="39" a="1"/>
  <c r="BL15" i="39" s="1"/>
  <c r="BJ14" i="39" s="1"/>
  <c r="BL14" i="39" s="1"/>
  <c r="BN5" i="39" s="1"/>
  <c r="X16" i="45"/>
  <c r="Y16" i="45" s="1"/>
  <c r="AB16" i="45" s="1"/>
  <c r="AC16" i="45" s="1"/>
  <c r="BK15" i="44"/>
  <c r="X15" i="42"/>
  <c r="Y15" i="42" s="1"/>
  <c r="AB15" i="42" s="1"/>
  <c r="AC15" i="42" s="1"/>
  <c r="AF15" i="42" s="1"/>
  <c r="AG15" i="42" s="1"/>
  <c r="BK16" i="42"/>
  <c r="BK14" i="42"/>
  <c r="X16" i="44"/>
  <c r="Y16" i="44" s="1"/>
  <c r="AB16" i="44" s="1"/>
  <c r="AC16" i="44" s="1"/>
  <c r="X17" i="44"/>
  <c r="Y17" i="44" s="1"/>
  <c r="AB17" i="44" s="1"/>
  <c r="AC17" i="44" s="1"/>
  <c r="X15" i="44"/>
  <c r="Y15" i="44" s="1"/>
  <c r="AB15" i="44" s="1"/>
  <c r="AC15" i="44" s="1"/>
  <c r="X15" i="47"/>
  <c r="Y15" i="47" s="1"/>
  <c r="AB15" i="47" s="1"/>
  <c r="AC15" i="47" s="1"/>
  <c r="X17" i="47"/>
  <c r="Y17" i="47" s="1"/>
  <c r="AB17" i="47" s="1"/>
  <c r="AC17" i="47" s="1"/>
  <c r="BK14" i="45"/>
  <c r="BK17" i="45"/>
  <c r="AF17" i="39"/>
  <c r="AG17" i="39" s="1"/>
  <c r="BK16" i="47"/>
  <c r="BK14" i="47"/>
  <c r="X16" i="47"/>
  <c r="Y16" i="47" s="1"/>
  <c r="AB16" i="47" s="1"/>
  <c r="AC16" i="47" s="1"/>
  <c r="BK15" i="47"/>
  <c r="X14" i="47"/>
  <c r="Y14" i="47" s="1"/>
  <c r="AB14" i="47" s="1"/>
  <c r="BK15" i="38"/>
  <c r="X14" i="38"/>
  <c r="Y14" i="38" s="1"/>
  <c r="BK17" i="38"/>
  <c r="BK16" i="38"/>
  <c r="AB15" i="41"/>
  <c r="AC15" i="41" s="1"/>
  <c r="AB14" i="43"/>
  <c r="AC14" i="43" s="1"/>
  <c r="AB17" i="40"/>
  <c r="AC17" i="40" s="1"/>
  <c r="AB15" i="40"/>
  <c r="AC15" i="40" s="1"/>
  <c r="AB15" i="46"/>
  <c r="AC15" i="46" s="1"/>
  <c r="AB15" i="43"/>
  <c r="AC15" i="43" s="1"/>
  <c r="AB16" i="41"/>
  <c r="AC16" i="41" s="1"/>
  <c r="X16" i="38"/>
  <c r="Y16" i="38" s="1"/>
  <c r="X15" i="38"/>
  <c r="Y15" i="38" s="1"/>
  <c r="X17" i="38"/>
  <c r="Y17" i="38" s="1"/>
  <c r="AB14" i="27"/>
  <c r="AC14" i="27" s="1"/>
  <c r="BL15" i="43" a="1"/>
  <c r="BL15" i="43" s="1"/>
  <c r="BJ14" i="43" s="1"/>
  <c r="BL14" i="43" s="1"/>
  <c r="BX14" i="43" a="1"/>
  <c r="BX14" i="43" s="1"/>
  <c r="BL15" i="40" a="1"/>
  <c r="BL15" i="40" s="1"/>
  <c r="BJ14" i="40" s="1"/>
  <c r="BL14" i="40" s="1"/>
  <c r="BX14" i="40" a="1"/>
  <c r="BX14" i="40" s="1"/>
  <c r="AC17" i="41"/>
  <c r="AC16" i="43"/>
  <c r="AB16" i="40"/>
  <c r="AC16" i="40" s="1"/>
  <c r="AB17" i="43"/>
  <c r="AC17" i="43" s="1"/>
  <c r="BL15" i="41" a="1"/>
  <c r="BL15" i="41" s="1"/>
  <c r="BJ14" i="41" s="1"/>
  <c r="BL14" i="41" s="1"/>
  <c r="BX14" i="41" a="1"/>
  <c r="BX14" i="41" s="1"/>
  <c r="AB14" i="40"/>
  <c r="AC14" i="40" s="1"/>
  <c r="AB14" i="41"/>
  <c r="AC14" i="41" s="1"/>
  <c r="AF16" i="39"/>
  <c r="AG16" i="39" s="1"/>
  <c r="AF15" i="39"/>
  <c r="AG15" i="39" s="1"/>
  <c r="AF14" i="39"/>
  <c r="AG14" i="39" s="1"/>
  <c r="AB17" i="27"/>
  <c r="AC17" i="27" s="1"/>
  <c r="AB16" i="27"/>
  <c r="AC16" i="27" s="1"/>
  <c r="BL15" i="27" a="1"/>
  <c r="BL15" i="27" s="1"/>
  <c r="BJ14" i="27" s="1"/>
  <c r="BL14" i="27" s="1"/>
  <c r="BX14" i="27" a="1"/>
  <c r="BX14" i="27" s="1"/>
  <c r="AB15" i="27"/>
  <c r="AC15" i="27" s="1"/>
  <c r="AF14" i="46" l="1"/>
  <c r="AG14" i="46" s="1"/>
  <c r="BL15" i="46" a="1"/>
  <c r="BL15" i="46" s="1"/>
  <c r="BJ14" i="46" s="1"/>
  <c r="BL14" i="46" s="1"/>
  <c r="BN7" i="46" s="1"/>
  <c r="BX14" i="15" a="1"/>
  <c r="BX14" i="15" s="1"/>
  <c r="BZ7" i="15" s="1"/>
  <c r="BX14" i="46" a="1"/>
  <c r="BX14" i="46" s="1"/>
  <c r="BZ6" i="46" s="1"/>
  <c r="BL15" i="15" a="1"/>
  <c r="BL15" i="15" s="1"/>
  <c r="BJ14" i="15" s="1"/>
  <c r="BL14" i="15" s="1"/>
  <c r="BZ7" i="39"/>
  <c r="AF17" i="45"/>
  <c r="AG17" i="45" s="1"/>
  <c r="AF16" i="45"/>
  <c r="AG16" i="45" s="1"/>
  <c r="BZ5" i="39"/>
  <c r="BZ6" i="39"/>
  <c r="BL15" i="44" a="1"/>
  <c r="BL15" i="44" s="1"/>
  <c r="BJ14" i="44" s="1"/>
  <c r="BL14" i="44" s="1"/>
  <c r="BN8" i="44" s="1"/>
  <c r="BN7" i="39"/>
  <c r="BL15" i="42" a="1"/>
  <c r="BL15" i="42" s="1"/>
  <c r="BJ14" i="42" s="1"/>
  <c r="BL14" i="42" s="1"/>
  <c r="BN6" i="42" s="1"/>
  <c r="BN8" i="39"/>
  <c r="BX14" i="44" a="1"/>
  <c r="BX14" i="44" s="1"/>
  <c r="BZ8" i="44" s="1"/>
  <c r="BN6" i="39"/>
  <c r="BX14" i="42" a="1"/>
  <c r="BX14" i="42" s="1"/>
  <c r="BL15" i="45" a="1"/>
  <c r="BL15" i="45" s="1"/>
  <c r="BJ14" i="45" s="1"/>
  <c r="BL14" i="45" s="1"/>
  <c r="BN6" i="45" s="1"/>
  <c r="AF15" i="43"/>
  <c r="AG15" i="43" s="1"/>
  <c r="BX14" i="45" a="1"/>
  <c r="BX14" i="45" s="1"/>
  <c r="BZ8" i="45" s="1"/>
  <c r="BX14" i="47" a="1"/>
  <c r="BX14" i="47" s="1"/>
  <c r="BZ5" i="47" s="1"/>
  <c r="BX14" i="38" a="1"/>
  <c r="BX14" i="38" s="1"/>
  <c r="BZ7" i="38" s="1"/>
  <c r="BL15" i="47" a="1"/>
  <c r="BL15" i="47" s="1"/>
  <c r="BJ14" i="47" s="1"/>
  <c r="BL14" i="47" s="1"/>
  <c r="BN8" i="47" s="1"/>
  <c r="AC14" i="47"/>
  <c r="AF14" i="47" s="1"/>
  <c r="AG14" i="47" s="1"/>
  <c r="BL15" i="38" a="1"/>
  <c r="BL15" i="38" s="1"/>
  <c r="BJ14" i="38" s="1"/>
  <c r="BL14" i="38" s="1"/>
  <c r="AF16" i="15"/>
  <c r="AG16" i="15" s="1"/>
  <c r="AF16" i="41"/>
  <c r="AG16" i="41" s="1"/>
  <c r="AF17" i="40"/>
  <c r="AG17" i="40" s="1"/>
  <c r="AB16" i="38"/>
  <c r="AC16" i="38" s="1"/>
  <c r="AB17" i="38"/>
  <c r="AC17" i="38" s="1"/>
  <c r="AF14" i="44"/>
  <c r="AG14" i="44" s="1"/>
  <c r="AB15" i="38"/>
  <c r="AC15" i="38" s="1"/>
  <c r="AB14" i="38"/>
  <c r="AC14" i="38" s="1"/>
  <c r="AF14" i="38" s="1"/>
  <c r="AG14" i="38" s="1"/>
  <c r="AI16" i="42"/>
  <c r="AJ16" i="42" s="1"/>
  <c r="AF15" i="47"/>
  <c r="AG15" i="47" s="1"/>
  <c r="AF16" i="47"/>
  <c r="AG16" i="47" s="1"/>
  <c r="BN8" i="46"/>
  <c r="BN5" i="46"/>
  <c r="AF16" i="46"/>
  <c r="AG16" i="46" s="1"/>
  <c r="AF17" i="44"/>
  <c r="AG17" i="44" s="1"/>
  <c r="AF17" i="46"/>
  <c r="AG17" i="46" s="1"/>
  <c r="AF15" i="46"/>
  <c r="AG15" i="46" s="1"/>
  <c r="AF16" i="44"/>
  <c r="AG16" i="44" s="1"/>
  <c r="AF15" i="44"/>
  <c r="AG15" i="44" s="1"/>
  <c r="AF14" i="41"/>
  <c r="AG14" i="41" s="1"/>
  <c r="AI15" i="42"/>
  <c r="AJ15" i="42" s="1"/>
  <c r="BN5" i="41"/>
  <c r="BN7" i="41"/>
  <c r="BN6" i="41"/>
  <c r="BN8" i="41"/>
  <c r="BN7" i="40"/>
  <c r="BN8" i="40"/>
  <c r="BN6" i="40"/>
  <c r="BN5" i="40"/>
  <c r="BN6" i="43"/>
  <c r="BN7" i="43"/>
  <c r="BN8" i="43"/>
  <c r="BN5" i="43"/>
  <c r="AI14" i="42"/>
  <c r="AJ14" i="42" s="1"/>
  <c r="AF16" i="43"/>
  <c r="AG16" i="43" s="1"/>
  <c r="AF15" i="40"/>
  <c r="AG15" i="40" s="1"/>
  <c r="AF15" i="41"/>
  <c r="AG15" i="41" s="1"/>
  <c r="BZ5" i="41"/>
  <c r="BZ7" i="41"/>
  <c r="BZ8" i="41"/>
  <c r="BZ6" i="41"/>
  <c r="AF16" i="40"/>
  <c r="AG16" i="40" s="1"/>
  <c r="AF14" i="43"/>
  <c r="AG14" i="43" s="1"/>
  <c r="AF17" i="41"/>
  <c r="AG17" i="41" s="1"/>
  <c r="AI17" i="42"/>
  <c r="AJ17" i="42" s="1"/>
  <c r="BZ8" i="40"/>
  <c r="BZ7" i="40"/>
  <c r="BZ5" i="40"/>
  <c r="BZ6" i="40"/>
  <c r="AF17" i="43"/>
  <c r="AG17" i="43" s="1"/>
  <c r="AF14" i="40"/>
  <c r="AG14" i="40" s="1"/>
  <c r="BZ6" i="43"/>
  <c r="BZ7" i="43"/>
  <c r="BZ5" i="43"/>
  <c r="BZ8" i="43"/>
  <c r="AI16" i="39"/>
  <c r="AJ16" i="39" s="1"/>
  <c r="AI15" i="39"/>
  <c r="AJ15" i="39" s="1"/>
  <c r="AI14" i="39"/>
  <c r="AJ14" i="39" s="1"/>
  <c r="AI17" i="39"/>
  <c r="AJ17" i="39" s="1"/>
  <c r="AF17" i="27"/>
  <c r="AG17" i="27" s="1"/>
  <c r="AF15" i="27"/>
  <c r="AG15" i="27" s="1"/>
  <c r="AF16" i="27"/>
  <c r="AG16" i="27" s="1"/>
  <c r="AF14" i="27"/>
  <c r="AG14" i="27" s="1"/>
  <c r="BZ6" i="27"/>
  <c r="BZ5" i="27"/>
  <c r="BZ8" i="27"/>
  <c r="BZ7" i="27"/>
  <c r="BN5" i="27"/>
  <c r="BN6" i="27"/>
  <c r="BN8" i="27"/>
  <c r="BN7" i="27"/>
  <c r="BZ5" i="15"/>
  <c r="AF15" i="15"/>
  <c r="AG15" i="15" s="1"/>
  <c r="AF17" i="15"/>
  <c r="AG17" i="15" s="1"/>
  <c r="BN8" i="15"/>
  <c r="BN5" i="15"/>
  <c r="BN7" i="15"/>
  <c r="BN6" i="15"/>
  <c r="AF14" i="15"/>
  <c r="AG14" i="15" s="1"/>
  <c r="BZ6" i="15" l="1"/>
  <c r="BZ8" i="15"/>
  <c r="BZ5" i="46"/>
  <c r="BN5" i="42"/>
  <c r="BZ7" i="46"/>
  <c r="BZ8" i="46"/>
  <c r="BN6" i="46"/>
  <c r="AI14" i="45"/>
  <c r="AJ14" i="45" s="1"/>
  <c r="AI17" i="45"/>
  <c r="AJ17" i="45" s="1"/>
  <c r="AI15" i="45"/>
  <c r="AJ15" i="45" s="1"/>
  <c r="BN6" i="47"/>
  <c r="AF17" i="47"/>
  <c r="AG17" i="47" s="1"/>
  <c r="AI17" i="47" s="1"/>
  <c r="AJ17" i="47" s="1"/>
  <c r="AI16" i="45"/>
  <c r="AJ16" i="45" s="1"/>
  <c r="BZ7" i="44"/>
  <c r="BZ5" i="44"/>
  <c r="BN5" i="44"/>
  <c r="BN6" i="44"/>
  <c r="BN7" i="44"/>
  <c r="BN5" i="47"/>
  <c r="BN8" i="42"/>
  <c r="BN7" i="47"/>
  <c r="BN7" i="42"/>
  <c r="BZ6" i="44"/>
  <c r="BZ8" i="47"/>
  <c r="BZ5" i="38"/>
  <c r="BN5" i="45"/>
  <c r="BZ8" i="42"/>
  <c r="BZ5" i="42"/>
  <c r="BZ6" i="42"/>
  <c r="BZ7" i="42"/>
  <c r="BZ7" i="47"/>
  <c r="BN8" i="45"/>
  <c r="BZ6" i="47"/>
  <c r="BZ6" i="45"/>
  <c r="BN7" i="45"/>
  <c r="BZ8" i="38"/>
  <c r="BZ5" i="45"/>
  <c r="BZ7" i="45"/>
  <c r="BZ6" i="38"/>
  <c r="BN7" i="38"/>
  <c r="BN5" i="38"/>
  <c r="BN6" i="38"/>
  <c r="BN8" i="38"/>
  <c r="AF17" i="38"/>
  <c r="AG17" i="38" s="1"/>
  <c r="AF15" i="38"/>
  <c r="AG15" i="38" s="1"/>
  <c r="AF16" i="38"/>
  <c r="AG16" i="38" s="1"/>
  <c r="AL16" i="42"/>
  <c r="AM16" i="42" s="1"/>
  <c r="AO16" i="42" s="1"/>
  <c r="AP16" i="42" s="1"/>
  <c r="AI17" i="40"/>
  <c r="AJ17" i="40" s="1"/>
  <c r="AI16" i="47"/>
  <c r="AJ16" i="47" s="1"/>
  <c r="AI15" i="46"/>
  <c r="AJ15" i="46" s="1"/>
  <c r="AI14" i="46"/>
  <c r="AJ14" i="46" s="1"/>
  <c r="AI17" i="46"/>
  <c r="AJ17" i="46" s="1"/>
  <c r="AI16" i="46"/>
  <c r="AJ16" i="46" s="1"/>
  <c r="AI15" i="44"/>
  <c r="AJ15" i="44" s="1"/>
  <c r="AI16" i="44"/>
  <c r="AJ16" i="44" s="1"/>
  <c r="AI14" i="47"/>
  <c r="AJ14" i="47" s="1"/>
  <c r="AI17" i="44"/>
  <c r="AJ17" i="44" s="1"/>
  <c r="AI15" i="47"/>
  <c r="AJ15" i="47" s="1"/>
  <c r="AI14" i="44"/>
  <c r="AJ14" i="44" s="1"/>
  <c r="AI15" i="41"/>
  <c r="AJ15" i="41" s="1"/>
  <c r="AL17" i="42"/>
  <c r="AM17" i="42" s="1"/>
  <c r="AI14" i="40"/>
  <c r="AJ14" i="40" s="1"/>
  <c r="AI15" i="40"/>
  <c r="AJ15" i="40" s="1"/>
  <c r="AI14" i="41"/>
  <c r="AJ14" i="41" s="1"/>
  <c r="AI16" i="41"/>
  <c r="AJ16" i="41" s="1"/>
  <c r="AI17" i="43"/>
  <c r="AJ17" i="43" s="1"/>
  <c r="AI17" i="41"/>
  <c r="AJ17" i="41" s="1"/>
  <c r="AI14" i="43"/>
  <c r="AJ14" i="43" s="1"/>
  <c r="AI16" i="40"/>
  <c r="AJ16" i="40" s="1"/>
  <c r="AI16" i="43"/>
  <c r="AJ16" i="43" s="1"/>
  <c r="AL14" i="42"/>
  <c r="AM14" i="42" s="1"/>
  <c r="AI15" i="43"/>
  <c r="AJ15" i="43" s="1"/>
  <c r="AL15" i="42"/>
  <c r="AM15" i="42" s="1"/>
  <c r="AL15" i="39"/>
  <c r="AM15" i="39" s="1"/>
  <c r="AL16" i="39"/>
  <c r="AM16" i="39" s="1"/>
  <c r="AL17" i="39"/>
  <c r="AM17" i="39" s="1"/>
  <c r="AL14" i="39"/>
  <c r="AM14" i="39" s="1"/>
  <c r="AI17" i="27"/>
  <c r="AJ17" i="27" s="1"/>
  <c r="AI16" i="27"/>
  <c r="AJ16" i="27" s="1"/>
  <c r="AI15" i="27"/>
  <c r="AJ15" i="27" s="1"/>
  <c r="AI14" i="27"/>
  <c r="AJ14" i="27" s="1"/>
  <c r="AI15" i="15"/>
  <c r="AJ15" i="15" s="1"/>
  <c r="AI14" i="15"/>
  <c r="AJ14" i="15" s="1"/>
  <c r="AI16" i="15"/>
  <c r="AJ16" i="15" s="1"/>
  <c r="AI17" i="15"/>
  <c r="AJ17" i="15" s="1"/>
  <c r="AL15" i="45" l="1"/>
  <c r="AM15" i="45" s="1"/>
  <c r="AL14" i="45"/>
  <c r="AM14" i="45" s="1"/>
  <c r="AL16" i="45"/>
  <c r="AM16" i="45" s="1"/>
  <c r="AO16" i="45" s="1"/>
  <c r="AP16" i="45" s="1"/>
  <c r="AL17" i="45"/>
  <c r="AM17" i="45" s="1"/>
  <c r="AO17" i="45" s="1"/>
  <c r="AP17" i="45" s="1"/>
  <c r="AI14" i="38"/>
  <c r="AJ14" i="38" s="1"/>
  <c r="AI15" i="38"/>
  <c r="AJ15" i="38" s="1"/>
  <c r="AI16" i="38"/>
  <c r="AJ16" i="38" s="1"/>
  <c r="AI17" i="38"/>
  <c r="AJ17" i="38" s="1"/>
  <c r="AL17" i="47"/>
  <c r="AM17" i="47" s="1"/>
  <c r="AO15" i="45"/>
  <c r="AP15" i="45" s="1"/>
  <c r="AL17" i="44"/>
  <c r="AM17" i="44" s="1"/>
  <c r="AL16" i="44"/>
  <c r="AM16" i="44" s="1"/>
  <c r="AL15" i="44"/>
  <c r="AM15" i="44" s="1"/>
  <c r="AL17" i="46"/>
  <c r="AM17" i="46" s="1"/>
  <c r="AL15" i="46"/>
  <c r="AM15" i="46" s="1"/>
  <c r="AU5" i="45" a="1"/>
  <c r="AO14" i="45"/>
  <c r="AP14" i="45" s="1"/>
  <c r="AL14" i="44"/>
  <c r="AM14" i="44" s="1"/>
  <c r="AL14" i="47"/>
  <c r="AM14" i="47" s="1"/>
  <c r="AL16" i="46"/>
  <c r="AM16" i="46" s="1"/>
  <c r="AL16" i="47"/>
  <c r="AM16" i="47" s="1"/>
  <c r="AL15" i="47"/>
  <c r="AM15" i="47" s="1"/>
  <c r="AL14" i="46"/>
  <c r="AM14" i="46" s="1"/>
  <c r="AL16" i="43"/>
  <c r="AM16" i="43" s="1"/>
  <c r="AL14" i="43"/>
  <c r="AM14" i="43" s="1"/>
  <c r="AL14" i="41"/>
  <c r="AM14" i="41" s="1"/>
  <c r="AL17" i="41"/>
  <c r="AM17" i="41" s="1"/>
  <c r="AL15" i="40"/>
  <c r="AM15" i="40" s="1"/>
  <c r="AL17" i="40"/>
  <c r="AM17" i="40" s="1"/>
  <c r="AU5" i="42" a="1"/>
  <c r="AO14" i="42"/>
  <c r="AP14" i="42" s="1"/>
  <c r="AU14" i="42" a="1"/>
  <c r="AU14" i="42" s="1"/>
  <c r="AL14" i="40"/>
  <c r="AM14" i="40" s="1"/>
  <c r="AL15" i="41"/>
  <c r="AM15" i="41" s="1"/>
  <c r="AO15" i="42"/>
  <c r="AP15" i="42" s="1"/>
  <c r="AL15" i="43"/>
  <c r="AM15" i="43" s="1"/>
  <c r="AL16" i="40"/>
  <c r="AM16" i="40" s="1"/>
  <c r="AL17" i="43"/>
  <c r="AM17" i="43" s="1"/>
  <c r="AO17" i="42"/>
  <c r="AP17" i="42" s="1"/>
  <c r="AL16" i="41"/>
  <c r="AM16" i="41" s="1"/>
  <c r="AO15" i="39"/>
  <c r="AP15" i="39" s="1"/>
  <c r="AU5" i="39" a="1"/>
  <c r="AO14" i="39"/>
  <c r="AP14" i="39" s="1"/>
  <c r="AU14" i="39" a="1"/>
  <c r="AU14" i="39" s="1"/>
  <c r="AO16" i="39"/>
  <c r="AP16" i="39" s="1"/>
  <c r="AU5" i="38" a="1"/>
  <c r="AO17" i="39"/>
  <c r="AP17" i="39" s="1"/>
  <c r="AL15" i="27"/>
  <c r="AM15" i="27" s="1"/>
  <c r="AL17" i="27"/>
  <c r="AM17" i="27" s="1"/>
  <c r="AL16" i="27"/>
  <c r="AM16" i="27" s="1"/>
  <c r="AL14" i="27"/>
  <c r="AM14" i="27" s="1"/>
  <c r="AL15" i="15"/>
  <c r="AM15" i="15" s="1"/>
  <c r="AL17" i="15"/>
  <c r="AM17" i="15" s="1"/>
  <c r="AL14" i="15"/>
  <c r="AM14" i="15" s="1"/>
  <c r="AL16" i="15"/>
  <c r="AM16" i="15" s="1"/>
  <c r="AU14" i="45" l="1" a="1"/>
  <c r="AU14" i="45" s="1"/>
  <c r="AL16" i="38"/>
  <c r="AM16" i="38" s="1"/>
  <c r="AO16" i="38" s="1"/>
  <c r="AP16" i="38" s="1"/>
  <c r="AL17" i="38"/>
  <c r="AM17" i="38" s="1"/>
  <c r="AO17" i="38" s="1"/>
  <c r="AP17" i="38" s="1"/>
  <c r="AL14" i="38"/>
  <c r="AM14" i="38" s="1"/>
  <c r="AL15" i="38"/>
  <c r="AM15" i="38" s="1"/>
  <c r="AO15" i="38" s="1"/>
  <c r="AP15" i="38" s="1"/>
  <c r="AO15" i="47"/>
  <c r="AP15" i="47" s="1"/>
  <c r="AO15" i="46"/>
  <c r="AP15" i="46" s="1"/>
  <c r="AO15" i="44"/>
  <c r="AP15" i="44" s="1"/>
  <c r="AO16" i="47"/>
  <c r="AP16" i="47" s="1"/>
  <c r="AU5" i="47" a="1"/>
  <c r="AO14" i="47"/>
  <c r="AP14" i="47" s="1"/>
  <c r="AU14" i="47" a="1"/>
  <c r="AU14" i="47" s="1"/>
  <c r="AR14" i="45"/>
  <c r="AS14" i="45" s="1"/>
  <c r="G14" i="45" s="1"/>
  <c r="F14" i="45" s="1"/>
  <c r="AR16" i="45"/>
  <c r="AS16" i="45" s="1"/>
  <c r="G16" i="45" s="1"/>
  <c r="F16" i="45" s="1"/>
  <c r="AO16" i="44"/>
  <c r="AP16" i="44" s="1"/>
  <c r="AU5" i="44" a="1"/>
  <c r="AO14" i="44"/>
  <c r="AP14" i="44" s="1"/>
  <c r="AU14" i="44" a="1"/>
  <c r="AU14" i="44" s="1"/>
  <c r="AO17" i="44"/>
  <c r="AP17" i="44" s="1"/>
  <c r="AO17" i="47"/>
  <c r="AP17" i="47" s="1"/>
  <c r="AU5" i="46" a="1"/>
  <c r="AO14" i="46"/>
  <c r="AP14" i="46" s="1"/>
  <c r="AU14" i="46" a="1"/>
  <c r="AU14" i="46" s="1"/>
  <c r="AO16" i="46"/>
  <c r="AP16" i="46" s="1"/>
  <c r="AO17" i="46"/>
  <c r="AP17" i="46" s="1"/>
  <c r="AR17" i="45"/>
  <c r="AS17" i="45" s="1"/>
  <c r="G17" i="45" s="1"/>
  <c r="F17" i="45" s="1"/>
  <c r="AR15" i="45"/>
  <c r="AS15" i="45" s="1"/>
  <c r="G15" i="45" s="1"/>
  <c r="F15" i="45" s="1"/>
  <c r="AU6" i="45"/>
  <c r="AV15" i="45" s="1"/>
  <c r="AU8" i="45"/>
  <c r="AV17" i="45" s="1"/>
  <c r="AU5" i="45"/>
  <c r="AV14" i="45" s="1"/>
  <c r="AU7" i="45"/>
  <c r="AV16" i="45" s="1"/>
  <c r="AO16" i="41"/>
  <c r="AP16" i="41" s="1"/>
  <c r="AO17" i="43"/>
  <c r="AP17" i="43" s="1"/>
  <c r="AO15" i="41"/>
  <c r="AP15" i="41" s="1"/>
  <c r="AU5" i="43" a="1"/>
  <c r="AO14" i="43"/>
  <c r="AP14" i="43" s="1"/>
  <c r="AU14" i="43" a="1"/>
  <c r="AU14" i="43" s="1"/>
  <c r="AO16" i="40"/>
  <c r="AP16" i="40" s="1"/>
  <c r="AR15" i="42"/>
  <c r="AS15" i="42" s="1"/>
  <c r="G15" i="42" s="1"/>
  <c r="F15" i="42" s="1"/>
  <c r="AO15" i="40"/>
  <c r="AP15" i="40" s="1"/>
  <c r="AU5" i="41" a="1"/>
  <c r="AO14" i="41"/>
  <c r="AP14" i="41" s="1"/>
  <c r="AU14" i="41" a="1"/>
  <c r="AU14" i="41" s="1"/>
  <c r="AR17" i="42"/>
  <c r="AS17" i="42" s="1"/>
  <c r="G17" i="42" s="1"/>
  <c r="F17" i="42" s="1"/>
  <c r="AO15" i="43"/>
  <c r="AP15" i="43" s="1"/>
  <c r="AU5" i="40" a="1"/>
  <c r="AO14" i="40"/>
  <c r="AP14" i="40" s="1"/>
  <c r="AU14" i="40" a="1"/>
  <c r="AU14" i="40" s="1"/>
  <c r="AU8" i="42"/>
  <c r="AV17" i="42" s="1"/>
  <c r="AU5" i="42"/>
  <c r="AV14" i="42" s="1"/>
  <c r="AU6" i="42"/>
  <c r="AV15" i="42" s="1"/>
  <c r="AU7" i="42"/>
  <c r="AV16" i="42" s="1"/>
  <c r="AO17" i="41"/>
  <c r="AP17" i="41" s="1"/>
  <c r="AO16" i="43"/>
  <c r="AP16" i="43" s="1"/>
  <c r="AR14" i="42"/>
  <c r="AS14" i="42" s="1"/>
  <c r="G14" i="42" s="1"/>
  <c r="F14" i="42" s="1"/>
  <c r="AR16" i="42"/>
  <c r="AS16" i="42" s="1"/>
  <c r="G16" i="42" s="1"/>
  <c r="F16" i="42" s="1"/>
  <c r="AO17" i="40"/>
  <c r="AP17" i="40" s="1"/>
  <c r="AR15" i="39"/>
  <c r="AS15" i="39" s="1"/>
  <c r="G15" i="39" s="1"/>
  <c r="F15" i="39" s="1"/>
  <c r="AR16" i="39"/>
  <c r="AS16" i="39" s="1"/>
  <c r="G16" i="39" s="1"/>
  <c r="F16" i="39" s="1"/>
  <c r="AR14" i="39"/>
  <c r="AS14" i="39" s="1"/>
  <c r="G14" i="39" s="1"/>
  <c r="F14" i="39" s="1"/>
  <c r="AR17" i="39"/>
  <c r="AS17" i="39" s="1"/>
  <c r="G17" i="39" s="1"/>
  <c r="F17" i="39" s="1"/>
  <c r="AU8" i="39"/>
  <c r="AV17" i="39" s="1"/>
  <c r="AU5" i="39"/>
  <c r="AV14" i="39" s="1"/>
  <c r="AU7" i="39"/>
  <c r="AV16" i="39" s="1"/>
  <c r="AU6" i="39"/>
  <c r="AV15" i="39" s="1"/>
  <c r="AO16" i="27"/>
  <c r="AP16" i="27" s="1"/>
  <c r="AO15" i="27"/>
  <c r="AP15" i="27" s="1"/>
  <c r="AU5" i="27" a="1"/>
  <c r="AO14" i="27"/>
  <c r="AP14" i="27" s="1"/>
  <c r="AU14" i="27" a="1"/>
  <c r="AU14" i="27" s="1"/>
  <c r="AO17" i="27"/>
  <c r="AP17" i="27" s="1"/>
  <c r="AO17" i="15"/>
  <c r="AP17" i="15" s="1"/>
  <c r="AU5" i="15" a="1"/>
  <c r="AO14" i="15"/>
  <c r="AP14" i="15" s="1"/>
  <c r="AU14" i="15" a="1"/>
  <c r="AU14" i="15" s="1"/>
  <c r="AO15" i="15"/>
  <c r="AP15" i="15" s="1"/>
  <c r="AO16" i="15"/>
  <c r="AP16" i="15" s="1"/>
  <c r="AU6" i="38" l="1"/>
  <c r="AV15" i="38" s="1"/>
  <c r="AU5" i="38"/>
  <c r="AV14" i="38" s="1"/>
  <c r="AU7" i="38"/>
  <c r="AV16" i="38" s="1"/>
  <c r="AU8" i="38"/>
  <c r="AV17" i="38" s="1"/>
  <c r="AO14" i="38"/>
  <c r="AP14" i="38" s="1"/>
  <c r="AU14" i="38" a="1"/>
  <c r="AU14" i="38" s="1"/>
  <c r="E15" i="45"/>
  <c r="AY15" i="45" s="1"/>
  <c r="E16" i="42"/>
  <c r="E17" i="39"/>
  <c r="AR17" i="47"/>
  <c r="AS17" i="47" s="1"/>
  <c r="G17" i="47" s="1"/>
  <c r="F17" i="47" s="1"/>
  <c r="AR14" i="44"/>
  <c r="AS14" i="44" s="1"/>
  <c r="G14" i="44" s="1"/>
  <c r="F14" i="44" s="1"/>
  <c r="E17" i="45"/>
  <c r="AR16" i="46"/>
  <c r="AS16" i="46" s="1"/>
  <c r="G16" i="46" s="1"/>
  <c r="F16" i="46" s="1"/>
  <c r="AR17" i="44"/>
  <c r="AS17" i="44" s="1"/>
  <c r="G17" i="44" s="1"/>
  <c r="F17" i="44" s="1"/>
  <c r="AR16" i="47"/>
  <c r="AS16" i="47" s="1"/>
  <c r="G16" i="47" s="1"/>
  <c r="F16" i="47" s="1"/>
  <c r="AR16" i="44"/>
  <c r="AS16" i="44" s="1"/>
  <c r="G16" i="44" s="1"/>
  <c r="F16" i="44" s="1"/>
  <c r="E14" i="45"/>
  <c r="AR15" i="44"/>
  <c r="AS15" i="44" s="1"/>
  <c r="G15" i="44" s="1"/>
  <c r="F15" i="44" s="1"/>
  <c r="AR15" i="47"/>
  <c r="AS15" i="47" s="1"/>
  <c r="G15" i="47" s="1"/>
  <c r="F15" i="47" s="1"/>
  <c r="AR17" i="46"/>
  <c r="AS17" i="46" s="1"/>
  <c r="G17" i="46" s="1"/>
  <c r="F17" i="46" s="1"/>
  <c r="AR14" i="46"/>
  <c r="AS14" i="46" s="1"/>
  <c r="G14" i="46" s="1"/>
  <c r="F14" i="46" s="1"/>
  <c r="E16" i="45"/>
  <c r="AR14" i="47"/>
  <c r="AS14" i="47" s="1"/>
  <c r="G14" i="47" s="1"/>
  <c r="F14" i="47" s="1"/>
  <c r="AR15" i="46"/>
  <c r="AS15" i="46" s="1"/>
  <c r="G15" i="46" s="1"/>
  <c r="F15" i="46" s="1"/>
  <c r="AU6" i="44"/>
  <c r="AV15" i="44" s="1"/>
  <c r="AU8" i="44"/>
  <c r="AV17" i="44" s="1"/>
  <c r="AU5" i="44"/>
  <c r="AV14" i="44" s="1"/>
  <c r="AU7" i="44"/>
  <c r="AV16" i="44" s="1"/>
  <c r="AU8" i="46"/>
  <c r="AV17" i="46" s="1"/>
  <c r="AU5" i="46"/>
  <c r="AV14" i="46" s="1"/>
  <c r="AU7" i="46"/>
  <c r="AV16" i="46" s="1"/>
  <c r="AU6" i="46"/>
  <c r="AV15" i="46" s="1"/>
  <c r="AU6" i="47"/>
  <c r="AV15" i="47" s="1"/>
  <c r="AU8" i="47"/>
  <c r="AV17" i="47" s="1"/>
  <c r="AU5" i="47"/>
  <c r="AV14" i="47" s="1"/>
  <c r="AU7" i="47"/>
  <c r="AV16" i="47" s="1"/>
  <c r="AR16" i="40"/>
  <c r="AS16" i="40" s="1"/>
  <c r="G16" i="40" s="1"/>
  <c r="F16" i="40" s="1"/>
  <c r="AR15" i="43"/>
  <c r="AS15" i="43" s="1"/>
  <c r="G15" i="43" s="1"/>
  <c r="F15" i="43" s="1"/>
  <c r="AR14" i="43"/>
  <c r="AS14" i="43" s="1"/>
  <c r="G14" i="43" s="1"/>
  <c r="F14" i="43" s="1"/>
  <c r="AR16" i="43"/>
  <c r="AS16" i="43" s="1"/>
  <c r="G16" i="43" s="1"/>
  <c r="F16" i="43" s="1"/>
  <c r="AR15" i="40"/>
  <c r="AS15" i="40" s="1"/>
  <c r="G15" i="40" s="1"/>
  <c r="F15" i="40" s="1"/>
  <c r="AR17" i="40"/>
  <c r="AS17" i="40" s="1"/>
  <c r="G17" i="40" s="1"/>
  <c r="F17" i="40" s="1"/>
  <c r="AR15" i="41"/>
  <c r="AS15" i="41" s="1"/>
  <c r="G15" i="41" s="1"/>
  <c r="F15" i="41" s="1"/>
  <c r="AR16" i="41"/>
  <c r="AS16" i="41" s="1"/>
  <c r="G16" i="41" s="1"/>
  <c r="F16" i="41" s="1"/>
  <c r="AR17" i="41"/>
  <c r="AS17" i="41" s="1"/>
  <c r="G17" i="41" s="1"/>
  <c r="F17" i="41" s="1"/>
  <c r="AR14" i="40"/>
  <c r="AS14" i="40" s="1"/>
  <c r="G14" i="40" s="1"/>
  <c r="F14" i="40" s="1"/>
  <c r="E17" i="42"/>
  <c r="AY17" i="42" s="1"/>
  <c r="AR14" i="41"/>
  <c r="AS14" i="41" s="1"/>
  <c r="G14" i="41" s="1"/>
  <c r="F14" i="41" s="1"/>
  <c r="AR17" i="43"/>
  <c r="AS17" i="43" s="1"/>
  <c r="G17" i="43" s="1"/>
  <c r="F17" i="43" s="1"/>
  <c r="AU7" i="41"/>
  <c r="AV16" i="41" s="1"/>
  <c r="AU6" i="41"/>
  <c r="AV15" i="41" s="1"/>
  <c r="AU8" i="41"/>
  <c r="AV17" i="41" s="1"/>
  <c r="AU5" i="41"/>
  <c r="AV14" i="41" s="1"/>
  <c r="E14" i="42"/>
  <c r="AU7" i="40"/>
  <c r="AV16" i="40" s="1"/>
  <c r="AU8" i="40"/>
  <c r="AV17" i="40" s="1"/>
  <c r="AU5" i="40"/>
  <c r="AV14" i="40" s="1"/>
  <c r="AU6" i="40"/>
  <c r="AV15" i="40" s="1"/>
  <c r="E15" i="42"/>
  <c r="AU7" i="43"/>
  <c r="AV16" i="43" s="1"/>
  <c r="AU5" i="43"/>
  <c r="AV14" i="43" s="1"/>
  <c r="AU8" i="43"/>
  <c r="AV17" i="43" s="1"/>
  <c r="AU6" i="43"/>
  <c r="AV15" i="43" s="1"/>
  <c r="E14" i="39"/>
  <c r="E15" i="39"/>
  <c r="AY15" i="39" s="1"/>
  <c r="E16" i="39"/>
  <c r="AR17" i="27"/>
  <c r="AS17" i="27" s="1"/>
  <c r="G17" i="27" s="1"/>
  <c r="F17" i="27" s="1"/>
  <c r="AR15" i="27"/>
  <c r="AS15" i="27" s="1"/>
  <c r="G15" i="27" s="1"/>
  <c r="F15" i="27" s="1"/>
  <c r="AR14" i="27"/>
  <c r="AS14" i="27" s="1"/>
  <c r="G14" i="27" s="1"/>
  <c r="F14" i="27" s="1"/>
  <c r="AR16" i="27"/>
  <c r="AS16" i="27" s="1"/>
  <c r="G16" i="27" s="1"/>
  <c r="F16" i="27" s="1"/>
  <c r="AU7" i="27"/>
  <c r="AV16" i="27" s="1"/>
  <c r="AU8" i="27"/>
  <c r="AV17" i="27" s="1"/>
  <c r="AU6" i="27"/>
  <c r="AV15" i="27" s="1"/>
  <c r="AU5" i="27"/>
  <c r="AV14" i="27" s="1"/>
  <c r="AR16" i="15"/>
  <c r="AS16" i="15" s="1"/>
  <c r="G16" i="15" s="1"/>
  <c r="F16" i="15" s="1"/>
  <c r="AR15" i="15"/>
  <c r="AS15" i="15" s="1"/>
  <c r="G15" i="15" s="1"/>
  <c r="F15" i="15" s="1"/>
  <c r="AR14" i="15"/>
  <c r="AS14" i="15" s="1"/>
  <c r="G14" i="15" s="1"/>
  <c r="F14" i="15" s="1"/>
  <c r="AU7" i="15"/>
  <c r="AV16" i="15" s="1"/>
  <c r="AU5" i="15"/>
  <c r="AV14" i="15" s="1"/>
  <c r="AU6" i="15"/>
  <c r="AV15" i="15" s="1"/>
  <c r="AU8" i="15"/>
  <c r="AV17" i="15" s="1"/>
  <c r="AR17" i="15"/>
  <c r="AS17" i="15" s="1"/>
  <c r="G17" i="15" s="1"/>
  <c r="F17" i="15" s="1"/>
  <c r="AY17" i="45" l="1"/>
  <c r="AY25" i="45"/>
  <c r="AY17" i="39"/>
  <c r="AY25" i="39"/>
  <c r="AY14" i="45"/>
  <c r="AY22" i="45"/>
  <c r="AY16" i="45"/>
  <c r="AY24" i="45"/>
  <c r="AY14" i="42"/>
  <c r="AY22" i="42"/>
  <c r="AY16" i="39"/>
  <c r="AY24" i="39"/>
  <c r="AY14" i="39"/>
  <c r="AY22" i="39"/>
  <c r="AR16" i="38"/>
  <c r="AS16" i="38" s="1"/>
  <c r="G16" i="38" s="1"/>
  <c r="F16" i="38" s="1"/>
  <c r="AR15" i="38"/>
  <c r="AS15" i="38" s="1"/>
  <c r="G15" i="38" s="1"/>
  <c r="F15" i="38" s="1"/>
  <c r="AR17" i="38"/>
  <c r="AS17" i="38" s="1"/>
  <c r="G17" i="38" s="1"/>
  <c r="F17" i="38" s="1"/>
  <c r="AR14" i="38"/>
  <c r="AS14" i="38" s="1"/>
  <c r="G14" i="38" s="1"/>
  <c r="F14" i="38" s="1"/>
  <c r="AY15" i="42"/>
  <c r="AY23" i="42"/>
  <c r="AY16" i="42"/>
  <c r="AY24" i="42"/>
  <c r="BO5" i="45"/>
  <c r="E15" i="47"/>
  <c r="AY15" i="47" s="1"/>
  <c r="E15" i="46"/>
  <c r="E17" i="44"/>
  <c r="E16" i="43"/>
  <c r="E14" i="41"/>
  <c r="E17" i="40"/>
  <c r="AY17" i="40" s="1"/>
  <c r="E17" i="46"/>
  <c r="E16" i="47"/>
  <c r="E17" i="47"/>
  <c r="E14" i="47"/>
  <c r="E14" i="46"/>
  <c r="E15" i="44"/>
  <c r="AY15" i="44" s="1"/>
  <c r="E16" i="44"/>
  <c r="E16" i="46"/>
  <c r="E14" i="44"/>
  <c r="D25" i="45"/>
  <c r="K66" i="13" s="1"/>
  <c r="D24" i="45"/>
  <c r="D23" i="45"/>
  <c r="K64" i="13" s="1"/>
  <c r="D22" i="45"/>
  <c r="K63" i="13" s="1"/>
  <c r="E15" i="41"/>
  <c r="E17" i="41"/>
  <c r="E14" i="40"/>
  <c r="E14" i="43"/>
  <c r="E16" i="40"/>
  <c r="E17" i="43"/>
  <c r="E16" i="41"/>
  <c r="E15" i="40"/>
  <c r="E15" i="43"/>
  <c r="D25" i="42"/>
  <c r="K48" i="13" s="1"/>
  <c r="D23" i="42"/>
  <c r="K46" i="13" s="1"/>
  <c r="D22" i="42"/>
  <c r="K45" i="13" s="1"/>
  <c r="D24" i="42"/>
  <c r="D25" i="39"/>
  <c r="K30" i="13" s="1"/>
  <c r="D22" i="39"/>
  <c r="K27" i="13" s="1"/>
  <c r="D24" i="39"/>
  <c r="D23" i="39"/>
  <c r="K28" i="13" s="1"/>
  <c r="E14" i="27"/>
  <c r="E16" i="27"/>
  <c r="E17" i="27"/>
  <c r="AY17" i="27" s="1"/>
  <c r="E15" i="27"/>
  <c r="AY23" i="27" s="1"/>
  <c r="E15" i="15"/>
  <c r="E17" i="15"/>
  <c r="E14" i="15"/>
  <c r="AY22" i="15" s="1"/>
  <c r="E16" i="15"/>
  <c r="BA5" i="45" l="1"/>
  <c r="CA5" i="45"/>
  <c r="AY15" i="46"/>
  <c r="AY23" i="46"/>
  <c r="AY15" i="43"/>
  <c r="AY23" i="43"/>
  <c r="AY17" i="46"/>
  <c r="AY25" i="46"/>
  <c r="AY17" i="47"/>
  <c r="AY25" i="47"/>
  <c r="AY16" i="44"/>
  <c r="AY24" i="44"/>
  <c r="AY14" i="43"/>
  <c r="AY22" i="43"/>
  <c r="BA8" i="39"/>
  <c r="CA7" i="45"/>
  <c r="AY16" i="41"/>
  <c r="AY24" i="41"/>
  <c r="AY15" i="40"/>
  <c r="AY23" i="40"/>
  <c r="AY16" i="27"/>
  <c r="AY24" i="27"/>
  <c r="CA6" i="39"/>
  <c r="BA8" i="45"/>
  <c r="BA6" i="45"/>
  <c r="AY14" i="46"/>
  <c r="AY22" i="46"/>
  <c r="AY14" i="47"/>
  <c r="AY22" i="47"/>
  <c r="BO5" i="39"/>
  <c r="CA8" i="45"/>
  <c r="BA7" i="45"/>
  <c r="BO6" i="45"/>
  <c r="BO8" i="45"/>
  <c r="AY16" i="46"/>
  <c r="AY24" i="46"/>
  <c r="AY16" i="47"/>
  <c r="AY24" i="47"/>
  <c r="BO6" i="39"/>
  <c r="BA7" i="39"/>
  <c r="CA6" i="45"/>
  <c r="BO7" i="45"/>
  <c r="BB5" i="45"/>
  <c r="BB7" i="45"/>
  <c r="BB8" i="45"/>
  <c r="BB6" i="45"/>
  <c r="AY14" i="44"/>
  <c r="AY22" i="44"/>
  <c r="AY16" i="43"/>
  <c r="AY24" i="43"/>
  <c r="AY17" i="44"/>
  <c r="AY25" i="44"/>
  <c r="AY17" i="43"/>
  <c r="AY25" i="43"/>
  <c r="BO6" i="42"/>
  <c r="CA6" i="42"/>
  <c r="CA5" i="39"/>
  <c r="BA6" i="39"/>
  <c r="BO8" i="39"/>
  <c r="BA5" i="39"/>
  <c r="AY14" i="41"/>
  <c r="AY22" i="41"/>
  <c r="AY16" i="40"/>
  <c r="AY24" i="40"/>
  <c r="AY17" i="41"/>
  <c r="AY25" i="41"/>
  <c r="AY14" i="40"/>
  <c r="AY22" i="40"/>
  <c r="CA8" i="39"/>
  <c r="BO7" i="39"/>
  <c r="CA7" i="39"/>
  <c r="BB6" i="39"/>
  <c r="BB7" i="39"/>
  <c r="BB8" i="39"/>
  <c r="BB5" i="39"/>
  <c r="AY15" i="15"/>
  <c r="AY23" i="15"/>
  <c r="AY14" i="27"/>
  <c r="AY22" i="27"/>
  <c r="K29" i="13"/>
  <c r="C6" i="48"/>
  <c r="P6" i="48" s="1"/>
  <c r="K47" i="13"/>
  <c r="C9" i="48"/>
  <c r="P9" i="48" s="1"/>
  <c r="K65" i="13"/>
  <c r="C12" i="48"/>
  <c r="P12" i="48" s="1"/>
  <c r="E15" i="38"/>
  <c r="E17" i="38"/>
  <c r="BO5" i="42"/>
  <c r="E14" i="38"/>
  <c r="AY22" i="38" s="1"/>
  <c r="E16" i="38"/>
  <c r="BA6" i="42"/>
  <c r="BO7" i="42"/>
  <c r="BO8" i="42"/>
  <c r="CA5" i="42"/>
  <c r="BA8" i="42"/>
  <c r="BA7" i="42"/>
  <c r="BA5" i="42"/>
  <c r="CA8" i="42"/>
  <c r="CA7" i="42"/>
  <c r="BB7" i="42"/>
  <c r="BB6" i="42"/>
  <c r="BB8" i="42"/>
  <c r="BB5" i="42"/>
  <c r="D22" i="41"/>
  <c r="K39" i="13" s="1"/>
  <c r="D25" i="41"/>
  <c r="K42" i="13" s="1"/>
  <c r="AY15" i="41"/>
  <c r="D23" i="41"/>
  <c r="E23" i="41" s="1"/>
  <c r="Q40" i="13" s="1"/>
  <c r="K23" i="45"/>
  <c r="O64" i="13" s="1"/>
  <c r="R23" i="45"/>
  <c r="I23" i="45"/>
  <c r="M64" i="13" s="1"/>
  <c r="F23" i="45"/>
  <c r="H23" i="45"/>
  <c r="L64" i="13" s="1"/>
  <c r="E23" i="45"/>
  <c r="Q64" i="13" s="1"/>
  <c r="J23" i="45"/>
  <c r="N64" i="13" s="1"/>
  <c r="G23" i="45"/>
  <c r="D24" i="44"/>
  <c r="D22" i="44"/>
  <c r="K57" i="13" s="1"/>
  <c r="D23" i="44"/>
  <c r="K58" i="13" s="1"/>
  <c r="D25" i="44"/>
  <c r="K60" i="13" s="1"/>
  <c r="K24" i="45"/>
  <c r="H24" i="45"/>
  <c r="E24" i="45"/>
  <c r="R24" i="45"/>
  <c r="I24" i="45"/>
  <c r="G24" i="45"/>
  <c r="F12" i="48" s="1"/>
  <c r="J24" i="45"/>
  <c r="F24" i="45"/>
  <c r="E12" i="48" s="1"/>
  <c r="D24" i="46"/>
  <c r="D25" i="46"/>
  <c r="K72" i="13" s="1"/>
  <c r="D23" i="46"/>
  <c r="K70" i="13" s="1"/>
  <c r="D22" i="46"/>
  <c r="K69" i="13" s="1"/>
  <c r="J22" i="45"/>
  <c r="N63" i="13" s="1"/>
  <c r="G22" i="45"/>
  <c r="Q22" i="45" a="1"/>
  <c r="I22" i="45"/>
  <c r="M63" i="13" s="1"/>
  <c r="F22" i="45"/>
  <c r="L21" i="45" a="1"/>
  <c r="R22" i="45"/>
  <c r="K22" i="45"/>
  <c r="O63" i="13" s="1"/>
  <c r="H22" i="45"/>
  <c r="E22" i="45"/>
  <c r="Q63" i="13" s="1"/>
  <c r="K25" i="45"/>
  <c r="O66" i="13" s="1"/>
  <c r="H25" i="45"/>
  <c r="L66" i="13" s="1"/>
  <c r="E25" i="45"/>
  <c r="Q66" i="13" s="1"/>
  <c r="R25" i="45"/>
  <c r="I25" i="45"/>
  <c r="M66" i="13" s="1"/>
  <c r="G25" i="45"/>
  <c r="J25" i="45"/>
  <c r="N66" i="13" s="1"/>
  <c r="F25" i="45"/>
  <c r="D24" i="47"/>
  <c r="D25" i="47"/>
  <c r="K78" i="13" s="1"/>
  <c r="D22" i="47"/>
  <c r="K75" i="13" s="1"/>
  <c r="D23" i="47"/>
  <c r="K76" i="13" s="1"/>
  <c r="R23" i="42"/>
  <c r="J23" i="42"/>
  <c r="N46" i="13" s="1"/>
  <c r="G23" i="42"/>
  <c r="H23" i="42"/>
  <c r="L46" i="13" s="1"/>
  <c r="K23" i="42"/>
  <c r="O46" i="13" s="1"/>
  <c r="E23" i="42"/>
  <c r="I23" i="42"/>
  <c r="M46" i="13" s="1"/>
  <c r="F23" i="42"/>
  <c r="R24" i="42"/>
  <c r="J24" i="42"/>
  <c r="G24" i="42"/>
  <c r="F9" i="48" s="1"/>
  <c r="H24" i="42"/>
  <c r="I24" i="42"/>
  <c r="F24" i="42"/>
  <c r="E24" i="42"/>
  <c r="K24" i="42"/>
  <c r="R25" i="42"/>
  <c r="J25" i="42"/>
  <c r="N48" i="13" s="1"/>
  <c r="G25" i="42"/>
  <c r="H25" i="42"/>
  <c r="L48" i="13" s="1"/>
  <c r="F25" i="42"/>
  <c r="K25" i="42"/>
  <c r="O48" i="13" s="1"/>
  <c r="E25" i="42"/>
  <c r="Q48" i="13" s="1"/>
  <c r="I25" i="42"/>
  <c r="M48" i="13" s="1"/>
  <c r="D25" i="43"/>
  <c r="K54" i="13" s="1"/>
  <c r="D24" i="43"/>
  <c r="D22" i="43"/>
  <c r="K51" i="13" s="1"/>
  <c r="D23" i="43"/>
  <c r="K52" i="13" s="1"/>
  <c r="D24" i="41"/>
  <c r="R22" i="42"/>
  <c r="K22" i="42"/>
  <c r="O45" i="13" s="1"/>
  <c r="H22" i="42"/>
  <c r="E22" i="42"/>
  <c r="Q45" i="13" s="1"/>
  <c r="J22" i="42"/>
  <c r="N45" i="13" s="1"/>
  <c r="F22" i="42"/>
  <c r="Q22" i="42" a="1"/>
  <c r="I22" i="42"/>
  <c r="M45" i="13" s="1"/>
  <c r="G22" i="42"/>
  <c r="L21" i="42" a="1"/>
  <c r="D24" i="40"/>
  <c r="D25" i="40"/>
  <c r="K36" i="13" s="1"/>
  <c r="D22" i="40"/>
  <c r="K33" i="13" s="1"/>
  <c r="D23" i="40"/>
  <c r="K34" i="13" s="1"/>
  <c r="Q22" i="39" a="1"/>
  <c r="I22" i="39"/>
  <c r="M27" i="13" s="1"/>
  <c r="F22" i="39"/>
  <c r="L21" i="39" a="1"/>
  <c r="K22" i="39"/>
  <c r="O27" i="13" s="1"/>
  <c r="G22" i="39"/>
  <c r="J22" i="39"/>
  <c r="N27" i="13" s="1"/>
  <c r="E22" i="39"/>
  <c r="Q27" i="13" s="1"/>
  <c r="H22" i="39"/>
  <c r="R22" i="39"/>
  <c r="K24" i="39"/>
  <c r="H24" i="39"/>
  <c r="E24" i="39"/>
  <c r="R24" i="39"/>
  <c r="I24" i="39"/>
  <c r="G24" i="39"/>
  <c r="F6" i="48" s="1"/>
  <c r="F24" i="39"/>
  <c r="E6" i="48" s="1"/>
  <c r="J24" i="39"/>
  <c r="K23" i="39"/>
  <c r="O28" i="13" s="1"/>
  <c r="H23" i="39"/>
  <c r="L28" i="13" s="1"/>
  <c r="E23" i="39"/>
  <c r="Q28" i="13" s="1"/>
  <c r="R23" i="39"/>
  <c r="I23" i="39"/>
  <c r="M28" i="13" s="1"/>
  <c r="G23" i="39"/>
  <c r="J23" i="39"/>
  <c r="N28" i="13" s="1"/>
  <c r="F23" i="39"/>
  <c r="K25" i="39"/>
  <c r="O30" i="13" s="1"/>
  <c r="H25" i="39"/>
  <c r="L30" i="13" s="1"/>
  <c r="E25" i="39"/>
  <c r="Q30" i="13" s="1"/>
  <c r="R25" i="39"/>
  <c r="I25" i="39"/>
  <c r="M30" i="13" s="1"/>
  <c r="G25" i="39"/>
  <c r="J25" i="39"/>
  <c r="N30" i="13" s="1"/>
  <c r="F25" i="39"/>
  <c r="D24" i="27"/>
  <c r="D25" i="27"/>
  <c r="R25" i="27" s="1"/>
  <c r="D22" i="27"/>
  <c r="G22" i="27" s="1"/>
  <c r="AY15" i="27"/>
  <c r="D23" i="27"/>
  <c r="K16" i="13" s="1"/>
  <c r="AY24" i="15"/>
  <c r="AY16" i="15"/>
  <c r="AY25" i="15"/>
  <c r="AY17" i="15"/>
  <c r="D24" i="15"/>
  <c r="C3" i="48" s="1"/>
  <c r="P3" i="48" s="1"/>
  <c r="D25" i="15"/>
  <c r="D22" i="15"/>
  <c r="D23" i="15"/>
  <c r="AY14" i="15"/>
  <c r="BO6" i="40" l="1"/>
  <c r="CA5" i="46"/>
  <c r="BO6" i="43"/>
  <c r="BA6" i="43"/>
  <c r="AZ14" i="39" a="1"/>
  <c r="AZ14" i="39" s="1"/>
  <c r="BA6" i="44"/>
  <c r="CA6" i="43"/>
  <c r="AY16" i="38"/>
  <c r="AY24" i="38"/>
  <c r="CA7" i="44"/>
  <c r="CA6" i="44"/>
  <c r="BA5" i="46"/>
  <c r="BO5" i="44"/>
  <c r="CA6" i="46"/>
  <c r="CA7" i="40"/>
  <c r="BO5" i="43"/>
  <c r="BQ14" i="45" a="1"/>
  <c r="BQ16" i="45" s="1"/>
  <c r="BO7" i="44"/>
  <c r="CA7" i="46"/>
  <c r="BA5" i="43"/>
  <c r="CA5" i="43"/>
  <c r="AY17" i="38"/>
  <c r="AY25" i="38"/>
  <c r="BN14" i="45" a="1"/>
  <c r="BN17" i="45" s="1"/>
  <c r="BA7" i="47"/>
  <c r="AZ14" i="45" a="1"/>
  <c r="AZ16" i="45" s="1"/>
  <c r="CA14" i="39" a="1"/>
  <c r="CA16" i="39" s="1"/>
  <c r="BO8" i="47"/>
  <c r="CA8" i="47"/>
  <c r="BO6" i="47"/>
  <c r="BO14" i="45" a="1"/>
  <c r="BO17" i="45" s="1"/>
  <c r="BA8" i="43"/>
  <c r="BC14" i="45" a="1"/>
  <c r="BC17" i="45" s="1"/>
  <c r="BA7" i="46"/>
  <c r="BO7" i="43"/>
  <c r="BB14" i="45" a="1"/>
  <c r="BB16" i="45" s="1"/>
  <c r="BO8" i="43"/>
  <c r="CA14" i="45" a="1"/>
  <c r="CA14" i="45" s="1"/>
  <c r="BO5" i="47"/>
  <c r="BO8" i="44"/>
  <c r="CA5" i="44"/>
  <c r="BO6" i="44"/>
  <c r="BA7" i="44"/>
  <c r="BO5" i="46"/>
  <c r="BA6" i="46"/>
  <c r="BO6" i="46"/>
  <c r="BA8" i="46"/>
  <c r="BA5" i="44"/>
  <c r="BA8" i="44"/>
  <c r="CA8" i="44"/>
  <c r="BO7" i="46"/>
  <c r="BO8" i="46"/>
  <c r="CA8" i="46"/>
  <c r="BA14" i="45" a="1"/>
  <c r="BA17" i="45" s="1"/>
  <c r="CB14" i="45" a="1"/>
  <c r="CB16" i="45" s="1"/>
  <c r="BO8" i="40"/>
  <c r="CA8" i="43"/>
  <c r="BA7" i="43"/>
  <c r="BP14" i="45" a="1"/>
  <c r="BP14" i="45" s="1"/>
  <c r="CC14" i="45" a="1"/>
  <c r="CC17" i="45" s="1"/>
  <c r="BZ14" i="45" a="1"/>
  <c r="BZ17" i="45" s="1"/>
  <c r="CA6" i="47"/>
  <c r="BA5" i="47"/>
  <c r="BO7" i="47"/>
  <c r="CA7" i="47"/>
  <c r="BB6" i="46"/>
  <c r="BB7" i="46"/>
  <c r="BB5" i="46"/>
  <c r="BB8" i="46"/>
  <c r="BO5" i="40"/>
  <c r="CA7" i="43"/>
  <c r="CA5" i="47"/>
  <c r="BA6" i="47"/>
  <c r="BA8" i="47"/>
  <c r="BB5" i="47"/>
  <c r="BB7" i="47"/>
  <c r="BB6" i="47"/>
  <c r="BB8" i="47"/>
  <c r="BN14" i="39" a="1"/>
  <c r="BN17" i="39" s="1"/>
  <c r="BA8" i="40"/>
  <c r="BC14" i="39" a="1"/>
  <c r="BC15" i="39" s="1"/>
  <c r="AZ22" i="45" a="1"/>
  <c r="BC22" i="45" a="1"/>
  <c r="BB22" i="45" a="1"/>
  <c r="BA22" i="45" a="1"/>
  <c r="BB8" i="44"/>
  <c r="BB7" i="44"/>
  <c r="BB5" i="44"/>
  <c r="BB6" i="44"/>
  <c r="BB8" i="43"/>
  <c r="BB6" i="43"/>
  <c r="BB7" i="43"/>
  <c r="BB5" i="43"/>
  <c r="BO7" i="40"/>
  <c r="CA5" i="40"/>
  <c r="BA6" i="40"/>
  <c r="BA7" i="40"/>
  <c r="BA14" i="39" a="1"/>
  <c r="BA15" i="39" s="1"/>
  <c r="CA6" i="40"/>
  <c r="BA5" i="40"/>
  <c r="CA8" i="40"/>
  <c r="BB14" i="39" a="1"/>
  <c r="BB17" i="39" s="1"/>
  <c r="CB14" i="39" a="1"/>
  <c r="CB15" i="39" s="1"/>
  <c r="BQ14" i="39" a="1"/>
  <c r="BQ17" i="39" s="1"/>
  <c r="BB5" i="40"/>
  <c r="BB7" i="40"/>
  <c r="BB6" i="40"/>
  <c r="BB8" i="40"/>
  <c r="BB8" i="41"/>
  <c r="BB5" i="41"/>
  <c r="BB6" i="41"/>
  <c r="BB7" i="41"/>
  <c r="BZ14" i="39" a="1"/>
  <c r="BZ14" i="39" s="1"/>
  <c r="CC14" i="39" a="1"/>
  <c r="CC15" i="39" s="1"/>
  <c r="BP14" i="39" a="1"/>
  <c r="BP16" i="39" s="1"/>
  <c r="BA7" i="41"/>
  <c r="BO14" i="39" a="1"/>
  <c r="BO16" i="39" s="1"/>
  <c r="BC22" i="39" a="1"/>
  <c r="BA22" i="39" a="1"/>
  <c r="BB22" i="39" a="1"/>
  <c r="AZ22" i="39" a="1"/>
  <c r="AY15" i="38"/>
  <c r="AY23" i="38"/>
  <c r="BB5" i="38" s="1"/>
  <c r="CA7" i="27"/>
  <c r="E25" i="41"/>
  <c r="Q42" i="13" s="1"/>
  <c r="BB5" i="27"/>
  <c r="BB7" i="27"/>
  <c r="BB6" i="27"/>
  <c r="BB8" i="27"/>
  <c r="L45" i="13"/>
  <c r="H3" i="49"/>
  <c r="H4" i="49"/>
  <c r="E4" i="49"/>
  <c r="L63" i="13"/>
  <c r="K4" i="49"/>
  <c r="K3" i="49"/>
  <c r="L27" i="13"/>
  <c r="E3" i="49"/>
  <c r="F22" i="41"/>
  <c r="Q29" i="13"/>
  <c r="D6" i="48"/>
  <c r="Q47" i="13"/>
  <c r="D9" i="48"/>
  <c r="L47" i="13"/>
  <c r="G9" i="48"/>
  <c r="K12" i="48"/>
  <c r="M65" i="13"/>
  <c r="H12" i="48"/>
  <c r="L65" i="13"/>
  <c r="G12" i="48"/>
  <c r="BC14" i="42" a="1"/>
  <c r="BC16" i="42" s="1"/>
  <c r="K17" i="13"/>
  <c r="C4" i="48"/>
  <c r="P4" i="48" s="1"/>
  <c r="N29" i="13"/>
  <c r="I6" i="48"/>
  <c r="M29" i="13"/>
  <c r="H6" i="48"/>
  <c r="L29" i="13"/>
  <c r="G6" i="48"/>
  <c r="K41" i="13"/>
  <c r="C8" i="48"/>
  <c r="P8" i="48" s="1"/>
  <c r="K53" i="13"/>
  <c r="C10" i="48"/>
  <c r="P10" i="48" s="1"/>
  <c r="P47" i="13"/>
  <c r="E9" i="48"/>
  <c r="K77" i="13"/>
  <c r="C14" i="48"/>
  <c r="P14" i="48" s="1"/>
  <c r="N65" i="13"/>
  <c r="I12" i="48"/>
  <c r="O65" i="13"/>
  <c r="J12" i="48"/>
  <c r="K6" i="48"/>
  <c r="O29" i="13"/>
  <c r="J6" i="48"/>
  <c r="K35" i="13"/>
  <c r="C7" i="48"/>
  <c r="P7" i="48" s="1"/>
  <c r="O47" i="13"/>
  <c r="J9" i="48"/>
  <c r="M47" i="13"/>
  <c r="H9" i="48"/>
  <c r="N47" i="13"/>
  <c r="I9" i="48"/>
  <c r="K71" i="13"/>
  <c r="C13" i="48"/>
  <c r="P13" i="48" s="1"/>
  <c r="Q65" i="13"/>
  <c r="D12" i="48"/>
  <c r="K59" i="13"/>
  <c r="C11" i="48"/>
  <c r="P11" i="48" s="1"/>
  <c r="P63" i="13"/>
  <c r="BB14" i="42" a="1"/>
  <c r="BB17" i="42" s="1"/>
  <c r="AY14" i="38"/>
  <c r="D23" i="38"/>
  <c r="D24" i="38"/>
  <c r="C5" i="48" s="1"/>
  <c r="P5" i="48" s="1"/>
  <c r="D22" i="38"/>
  <c r="D25" i="38"/>
  <c r="BO14" i="42" a="1"/>
  <c r="BO16" i="42" s="1"/>
  <c r="AZ14" i="42" a="1"/>
  <c r="AZ15" i="42" s="1"/>
  <c r="BP14" i="42" a="1"/>
  <c r="BP15" i="42" s="1"/>
  <c r="BN14" i="42" a="1"/>
  <c r="BN17" i="42" s="1"/>
  <c r="R25" i="41"/>
  <c r="BQ14" i="42" a="1"/>
  <c r="BQ16" i="42" s="1"/>
  <c r="G22" i="41"/>
  <c r="P39" i="13" s="1"/>
  <c r="J22" i="41"/>
  <c r="N39" i="13" s="1"/>
  <c r="CB14" i="42" a="1"/>
  <c r="CB14" i="42" s="1"/>
  <c r="H25" i="27"/>
  <c r="L18" i="13" s="1"/>
  <c r="BA14" i="42" a="1"/>
  <c r="BA16" i="42" s="1"/>
  <c r="G25" i="41"/>
  <c r="F25" i="41"/>
  <c r="H25" i="41"/>
  <c r="L42" i="13" s="1"/>
  <c r="BZ14" i="42" a="1"/>
  <c r="BZ15" i="42" s="1"/>
  <c r="CA14" i="42" a="1"/>
  <c r="CA15" i="42" s="1"/>
  <c r="I25" i="41"/>
  <c r="M42" i="13" s="1"/>
  <c r="J25" i="41"/>
  <c r="N42" i="13" s="1"/>
  <c r="K25" i="41"/>
  <c r="O42" i="13" s="1"/>
  <c r="E22" i="41"/>
  <c r="Q39" i="13" s="1"/>
  <c r="H22" i="41"/>
  <c r="I22" i="41"/>
  <c r="M39" i="13" s="1"/>
  <c r="R23" i="41"/>
  <c r="BQ14" i="42"/>
  <c r="CC14" i="42" a="1"/>
  <c r="CC16" i="42" s="1"/>
  <c r="K22" i="41"/>
  <c r="O39" i="13" s="1"/>
  <c r="R22" i="41"/>
  <c r="BA8" i="27"/>
  <c r="BA7" i="27"/>
  <c r="J24" i="27"/>
  <c r="J25" i="27"/>
  <c r="N18" i="13" s="1"/>
  <c r="K25" i="27"/>
  <c r="O18" i="13" s="1"/>
  <c r="I25" i="27"/>
  <c r="M18" i="13" s="1"/>
  <c r="P28" i="13"/>
  <c r="P48" i="13"/>
  <c r="P66" i="13"/>
  <c r="BA6" i="27"/>
  <c r="F24" i="27"/>
  <c r="E4" i="48" s="1"/>
  <c r="H24" i="27"/>
  <c r="R24" i="27"/>
  <c r="BO7" i="27"/>
  <c r="BO5" i="27"/>
  <c r="F25" i="27"/>
  <c r="I24" i="27"/>
  <c r="K24" i="27"/>
  <c r="P30" i="13"/>
  <c r="P65" i="13"/>
  <c r="I22" i="27"/>
  <c r="M15" i="13" s="1"/>
  <c r="CA5" i="27"/>
  <c r="CA6" i="27"/>
  <c r="BA5" i="27"/>
  <c r="G24" i="27"/>
  <c r="F4" i="48" s="1"/>
  <c r="E24" i="27"/>
  <c r="R22" i="27"/>
  <c r="E25" i="27"/>
  <c r="Q18" i="13" s="1"/>
  <c r="K18" i="13"/>
  <c r="P46" i="13"/>
  <c r="P64" i="13"/>
  <c r="P29" i="13"/>
  <c r="P45" i="13"/>
  <c r="K23" i="41"/>
  <c r="O40" i="13" s="1"/>
  <c r="K40" i="13"/>
  <c r="F22" i="27"/>
  <c r="P15" i="13" s="1"/>
  <c r="K15" i="13"/>
  <c r="P27" i="13"/>
  <c r="P23" i="42"/>
  <c r="Q46" i="13"/>
  <c r="AZ22" i="42" a="1"/>
  <c r="BB22" i="42" a="1"/>
  <c r="BC22" i="42" a="1"/>
  <c r="BA22" i="42" a="1"/>
  <c r="BO5" i="41"/>
  <c r="BA5" i="41"/>
  <c r="CA5" i="41"/>
  <c r="CC14" i="47" a="1"/>
  <c r="AZ17" i="45"/>
  <c r="BQ15" i="45"/>
  <c r="P25" i="42"/>
  <c r="BO8" i="41"/>
  <c r="CA8" i="41"/>
  <c r="CA6" i="41"/>
  <c r="BA8" i="41"/>
  <c r="L21" i="41" a="1"/>
  <c r="L21" i="41" s="1"/>
  <c r="Q22" i="41" a="1"/>
  <c r="Q24" i="41" s="1"/>
  <c r="G23" i="41"/>
  <c r="P23" i="41" s="1"/>
  <c r="F23" i="41"/>
  <c r="H23" i="41"/>
  <c r="L40" i="13" s="1"/>
  <c r="BO6" i="41"/>
  <c r="BA6" i="41"/>
  <c r="BO7" i="41"/>
  <c r="CA7" i="41"/>
  <c r="I23" i="41"/>
  <c r="M40" i="13" s="1"/>
  <c r="J23" i="41"/>
  <c r="N40" i="13" s="1"/>
  <c r="P22" i="45"/>
  <c r="P23" i="45"/>
  <c r="P22" i="42"/>
  <c r="AZ16" i="39"/>
  <c r="BA14" i="39"/>
  <c r="BA16" i="39"/>
  <c r="BQ14" i="39"/>
  <c r="BB8" i="15"/>
  <c r="E22" i="27"/>
  <c r="Q15" i="13" s="1"/>
  <c r="K22" i="27"/>
  <c r="O15" i="13" s="1"/>
  <c r="G25" i="27"/>
  <c r="H22" i="27"/>
  <c r="J22" i="27"/>
  <c r="N15" i="13" s="1"/>
  <c r="K25" i="47"/>
  <c r="O78" i="13" s="1"/>
  <c r="H25" i="47"/>
  <c r="L78" i="13" s="1"/>
  <c r="E25" i="47"/>
  <c r="Q78" i="13" s="1"/>
  <c r="G25" i="47"/>
  <c r="J25" i="47"/>
  <c r="N78" i="13" s="1"/>
  <c r="F25" i="47"/>
  <c r="I25" i="47"/>
  <c r="M78" i="13" s="1"/>
  <c r="R25" i="47"/>
  <c r="Q25" i="45"/>
  <c r="Q22" i="45"/>
  <c r="Q24" i="45"/>
  <c r="Q23" i="45"/>
  <c r="Q22" i="46" a="1"/>
  <c r="I22" i="46"/>
  <c r="M69" i="13" s="1"/>
  <c r="F22" i="46"/>
  <c r="L21" i="46" a="1"/>
  <c r="J22" i="46"/>
  <c r="N69" i="13" s="1"/>
  <c r="E22" i="46"/>
  <c r="Q69" i="13" s="1"/>
  <c r="R22" i="46"/>
  <c r="H22" i="46"/>
  <c r="K22" i="46"/>
  <c r="O69" i="13" s="1"/>
  <c r="G22" i="46"/>
  <c r="I24" i="46"/>
  <c r="F24" i="46"/>
  <c r="E13" i="48" s="1"/>
  <c r="K24" i="46"/>
  <c r="H24" i="46"/>
  <c r="E24" i="46"/>
  <c r="G24" i="46"/>
  <c r="F13" i="48" s="1"/>
  <c r="R24" i="46"/>
  <c r="J24" i="46"/>
  <c r="P24" i="45"/>
  <c r="I25" i="44"/>
  <c r="M60" i="13" s="1"/>
  <c r="F25" i="44"/>
  <c r="K25" i="44"/>
  <c r="O60" i="13" s="1"/>
  <c r="H25" i="44"/>
  <c r="L60" i="13" s="1"/>
  <c r="E25" i="44"/>
  <c r="Q60" i="13" s="1"/>
  <c r="R25" i="44"/>
  <c r="J25" i="44"/>
  <c r="N60" i="13" s="1"/>
  <c r="G25" i="44"/>
  <c r="I24" i="44"/>
  <c r="F24" i="44"/>
  <c r="E11" i="48" s="1"/>
  <c r="K24" i="44"/>
  <c r="H24" i="44"/>
  <c r="E24" i="44"/>
  <c r="R24" i="44"/>
  <c r="J24" i="44"/>
  <c r="G24" i="44"/>
  <c r="F11" i="48" s="1"/>
  <c r="K11" i="48" s="1"/>
  <c r="K23" i="47"/>
  <c r="O76" i="13" s="1"/>
  <c r="H23" i="47"/>
  <c r="L76" i="13" s="1"/>
  <c r="E23" i="47"/>
  <c r="Q76" i="13" s="1"/>
  <c r="G23" i="47"/>
  <c r="J23" i="47"/>
  <c r="N76" i="13" s="1"/>
  <c r="F23" i="47"/>
  <c r="R23" i="47"/>
  <c r="I23" i="47"/>
  <c r="M76" i="13" s="1"/>
  <c r="K24" i="47"/>
  <c r="H24" i="47"/>
  <c r="E24" i="47"/>
  <c r="G24" i="47"/>
  <c r="F14" i="48" s="1"/>
  <c r="J24" i="47"/>
  <c r="F24" i="47"/>
  <c r="E14" i="48" s="1"/>
  <c r="R24" i="47"/>
  <c r="I24" i="47"/>
  <c r="P25" i="45"/>
  <c r="I23" i="46"/>
  <c r="M70" i="13" s="1"/>
  <c r="F23" i="46"/>
  <c r="K23" i="46"/>
  <c r="O70" i="13" s="1"/>
  <c r="H23" i="46"/>
  <c r="L70" i="13" s="1"/>
  <c r="E23" i="46"/>
  <c r="Q70" i="13" s="1"/>
  <c r="G23" i="46"/>
  <c r="R23" i="46"/>
  <c r="J23" i="46"/>
  <c r="N70" i="13" s="1"/>
  <c r="I23" i="44"/>
  <c r="M58" i="13" s="1"/>
  <c r="F23" i="44"/>
  <c r="K23" i="44"/>
  <c r="O58" i="13" s="1"/>
  <c r="H23" i="44"/>
  <c r="L58" i="13" s="1"/>
  <c r="E23" i="44"/>
  <c r="Q58" i="13" s="1"/>
  <c r="R23" i="44"/>
  <c r="J23" i="44"/>
  <c r="N58" i="13" s="1"/>
  <c r="G23" i="44"/>
  <c r="Q22" i="47" a="1"/>
  <c r="I22" i="47"/>
  <c r="M75" i="13" s="1"/>
  <c r="F22" i="47"/>
  <c r="L21" i="47" a="1"/>
  <c r="J22" i="47"/>
  <c r="N75" i="13" s="1"/>
  <c r="E22" i="47"/>
  <c r="Q75" i="13" s="1"/>
  <c r="R22" i="47"/>
  <c r="H22" i="47"/>
  <c r="K22" i="47"/>
  <c r="O75" i="13" s="1"/>
  <c r="G22" i="47"/>
  <c r="O21" i="45"/>
  <c r="L21" i="45"/>
  <c r="N21" i="45"/>
  <c r="M21" i="45"/>
  <c r="I25" i="46"/>
  <c r="M72" i="13" s="1"/>
  <c r="F25" i="46"/>
  <c r="K25" i="46"/>
  <c r="O72" i="13" s="1"/>
  <c r="H25" i="46"/>
  <c r="L72" i="13" s="1"/>
  <c r="E25" i="46"/>
  <c r="Q72" i="13" s="1"/>
  <c r="G25" i="46"/>
  <c r="R25" i="46"/>
  <c r="J25" i="46"/>
  <c r="N72" i="13" s="1"/>
  <c r="J22" i="44"/>
  <c r="N57" i="13" s="1"/>
  <c r="G22" i="44"/>
  <c r="Q22" i="44" a="1"/>
  <c r="I22" i="44"/>
  <c r="M57" i="13" s="1"/>
  <c r="F22" i="44"/>
  <c r="P57" i="13" s="1"/>
  <c r="L21" i="44" a="1"/>
  <c r="R22" i="44"/>
  <c r="K22" i="44"/>
  <c r="O57" i="13" s="1"/>
  <c r="H22" i="44"/>
  <c r="E22" i="44"/>
  <c r="Q57" i="13" s="1"/>
  <c r="R23" i="40"/>
  <c r="J23" i="40"/>
  <c r="N34" i="13" s="1"/>
  <c r="G23" i="40"/>
  <c r="I23" i="40"/>
  <c r="M34" i="13" s="1"/>
  <c r="E23" i="40"/>
  <c r="Q34" i="13" s="1"/>
  <c r="K23" i="40"/>
  <c r="O34" i="13" s="1"/>
  <c r="F23" i="40"/>
  <c r="H23" i="40"/>
  <c r="L34" i="13" s="1"/>
  <c r="R24" i="40"/>
  <c r="J24" i="40"/>
  <c r="G24" i="40"/>
  <c r="F7" i="48" s="1"/>
  <c r="I24" i="40"/>
  <c r="E24" i="40"/>
  <c r="K24" i="40"/>
  <c r="F24" i="40"/>
  <c r="E7" i="48" s="1"/>
  <c r="H24" i="40"/>
  <c r="K23" i="43"/>
  <c r="O52" i="13" s="1"/>
  <c r="H23" i="43"/>
  <c r="L52" i="13" s="1"/>
  <c r="E23" i="43"/>
  <c r="Q52" i="13" s="1"/>
  <c r="R23" i="43"/>
  <c r="J23" i="43"/>
  <c r="N52" i="13" s="1"/>
  <c r="G23" i="43"/>
  <c r="I23" i="43"/>
  <c r="M52" i="13" s="1"/>
  <c r="F23" i="43"/>
  <c r="K25" i="43"/>
  <c r="O54" i="13" s="1"/>
  <c r="H25" i="43"/>
  <c r="L54" i="13" s="1"/>
  <c r="E25" i="43"/>
  <c r="Q54" i="13" s="1"/>
  <c r="R25" i="43"/>
  <c r="J25" i="43"/>
  <c r="N54" i="13" s="1"/>
  <c r="G25" i="43"/>
  <c r="I25" i="43"/>
  <c r="M54" i="13" s="1"/>
  <c r="F25" i="43"/>
  <c r="R22" i="40"/>
  <c r="K22" i="40"/>
  <c r="O33" i="13" s="1"/>
  <c r="H22" i="40"/>
  <c r="E22" i="40"/>
  <c r="Q33" i="13" s="1"/>
  <c r="Q22" i="40" a="1"/>
  <c r="G22" i="40"/>
  <c r="L21" i="40" a="1"/>
  <c r="I22" i="40"/>
  <c r="M33" i="13" s="1"/>
  <c r="J22" i="40"/>
  <c r="N33" i="13" s="1"/>
  <c r="F22" i="40"/>
  <c r="M21" i="42"/>
  <c r="N21" i="42"/>
  <c r="L21" i="42"/>
  <c r="O21" i="42"/>
  <c r="Q23" i="42"/>
  <c r="Q24" i="42"/>
  <c r="Q25" i="42"/>
  <c r="Q22" i="42"/>
  <c r="Q22" i="43" a="1"/>
  <c r="I22" i="43"/>
  <c r="M51" i="13" s="1"/>
  <c r="F22" i="43"/>
  <c r="L21" i="43" a="1"/>
  <c r="R22" i="43"/>
  <c r="K22" i="43"/>
  <c r="O51" i="13" s="1"/>
  <c r="H22" i="43"/>
  <c r="E22" i="43"/>
  <c r="Q51" i="13" s="1"/>
  <c r="J22" i="43"/>
  <c r="N51" i="13" s="1"/>
  <c r="G22" i="43"/>
  <c r="R25" i="40"/>
  <c r="J25" i="40"/>
  <c r="N36" i="13" s="1"/>
  <c r="G25" i="40"/>
  <c r="I25" i="40"/>
  <c r="M36" i="13" s="1"/>
  <c r="E25" i="40"/>
  <c r="Q36" i="13" s="1"/>
  <c r="K25" i="40"/>
  <c r="O36" i="13" s="1"/>
  <c r="F25" i="40"/>
  <c r="H25" i="40"/>
  <c r="L36" i="13" s="1"/>
  <c r="K24" i="41"/>
  <c r="H24" i="41"/>
  <c r="E24" i="41"/>
  <c r="J24" i="41"/>
  <c r="F24" i="41"/>
  <c r="E8" i="48" s="1"/>
  <c r="R24" i="41"/>
  <c r="I24" i="41"/>
  <c r="G24" i="41"/>
  <c r="F8" i="48" s="1"/>
  <c r="K24" i="43"/>
  <c r="H24" i="43"/>
  <c r="E24" i="43"/>
  <c r="R24" i="43"/>
  <c r="J24" i="43"/>
  <c r="G24" i="43"/>
  <c r="F10" i="48" s="1"/>
  <c r="I24" i="43"/>
  <c r="F24" i="43"/>
  <c r="E10" i="48" s="1"/>
  <c r="P24" i="42"/>
  <c r="Q24" i="39"/>
  <c r="Q25" i="39"/>
  <c r="Q23" i="39"/>
  <c r="Q22" i="39"/>
  <c r="P25" i="39"/>
  <c r="P22" i="39"/>
  <c r="P23" i="39"/>
  <c r="P24" i="39"/>
  <c r="N21" i="39"/>
  <c r="O21" i="39"/>
  <c r="M21" i="39"/>
  <c r="L21" i="39"/>
  <c r="BB6" i="15"/>
  <c r="J23" i="15"/>
  <c r="N10" i="13" s="1"/>
  <c r="I23" i="15"/>
  <c r="M10" i="13" s="1"/>
  <c r="K10" i="13"/>
  <c r="H23" i="15"/>
  <c r="L10" i="13" s="1"/>
  <c r="K23" i="15"/>
  <c r="O10" i="13" s="1"/>
  <c r="I24" i="15"/>
  <c r="K11" i="13"/>
  <c r="H24" i="15"/>
  <c r="K24" i="15"/>
  <c r="J24" i="15"/>
  <c r="K9" i="13"/>
  <c r="I22" i="15"/>
  <c r="M9" i="13" s="1"/>
  <c r="J22" i="15"/>
  <c r="N9" i="13" s="1"/>
  <c r="K22" i="15"/>
  <c r="O9" i="13" s="1"/>
  <c r="H22" i="15"/>
  <c r="BB5" i="15"/>
  <c r="BB7" i="15"/>
  <c r="K12" i="13"/>
  <c r="H25" i="15"/>
  <c r="L12" i="13" s="1"/>
  <c r="K25" i="15"/>
  <c r="O12" i="13" s="1"/>
  <c r="J25" i="15"/>
  <c r="N12" i="13" s="1"/>
  <c r="I25" i="15"/>
  <c r="M12" i="13" s="1"/>
  <c r="BO6" i="27"/>
  <c r="BO8" i="27"/>
  <c r="CA8" i="27"/>
  <c r="K23" i="27"/>
  <c r="O16" i="13" s="1"/>
  <c r="H23" i="27"/>
  <c r="L16" i="13" s="1"/>
  <c r="E23" i="27"/>
  <c r="Q16" i="13" s="1"/>
  <c r="R23" i="27"/>
  <c r="I23" i="27"/>
  <c r="M16" i="13" s="1"/>
  <c r="G23" i="27"/>
  <c r="J23" i="27"/>
  <c r="N16" i="13" s="1"/>
  <c r="F23" i="27"/>
  <c r="L21" i="27" a="1"/>
  <c r="Q22" i="27" a="1"/>
  <c r="E23" i="15"/>
  <c r="Q10" i="13" s="1"/>
  <c r="R23" i="15"/>
  <c r="F23" i="15"/>
  <c r="G23" i="15"/>
  <c r="R22" i="15"/>
  <c r="G22" i="15"/>
  <c r="F22" i="15"/>
  <c r="L21" i="15" a="1"/>
  <c r="Q22" i="15" a="1"/>
  <c r="E22" i="15"/>
  <c r="Q9" i="13" s="1"/>
  <c r="G24" i="15"/>
  <c r="F3" i="48" s="1"/>
  <c r="R24" i="15"/>
  <c r="F24" i="15"/>
  <c r="E3" i="48" s="1"/>
  <c r="E24" i="15"/>
  <c r="D3" i="48" s="1"/>
  <c r="CA8" i="15"/>
  <c r="CA7" i="15"/>
  <c r="CA6" i="15"/>
  <c r="CA5" i="15"/>
  <c r="BO8" i="15"/>
  <c r="BA8" i="15"/>
  <c r="BO6" i="15"/>
  <c r="BA6" i="15"/>
  <c r="BA5" i="15"/>
  <c r="BO7" i="15"/>
  <c r="BA7" i="15"/>
  <c r="BO5" i="15"/>
  <c r="R25" i="15"/>
  <c r="F25" i="15"/>
  <c r="G25" i="15"/>
  <c r="E25" i="15"/>
  <c r="Q12" i="13" s="1"/>
  <c r="BQ16" i="39" l="1"/>
  <c r="BZ15" i="39"/>
  <c r="BP16" i="45"/>
  <c r="AZ15" i="45"/>
  <c r="BQ14" i="45"/>
  <c r="CA16" i="45"/>
  <c r="CA17" i="39"/>
  <c r="AZ16" i="42"/>
  <c r="BQ15" i="39"/>
  <c r="BZ16" i="39"/>
  <c r="AZ15" i="39"/>
  <c r="BP17" i="45"/>
  <c r="BQ17" i="45"/>
  <c r="AZ14" i="45"/>
  <c r="CA15" i="45"/>
  <c r="BA17" i="39"/>
  <c r="AZ17" i="39"/>
  <c r="BP15" i="45"/>
  <c r="CA17" i="45"/>
  <c r="BN14" i="43" a="1"/>
  <c r="BN14" i="43" s="1"/>
  <c r="CB14" i="44" a="1"/>
  <c r="CB16" i="44" s="1"/>
  <c r="BN14" i="39"/>
  <c r="CA14" i="46" a="1"/>
  <c r="CA16" i="46" s="1"/>
  <c r="CA14" i="44" a="1"/>
  <c r="CA14" i="44" s="1"/>
  <c r="BZ16" i="45"/>
  <c r="BO16" i="45"/>
  <c r="BZ14" i="40" a="1"/>
  <c r="BZ17" i="40" s="1"/>
  <c r="BZ14" i="47" a="1"/>
  <c r="BZ14" i="47" s="1"/>
  <c r="BC14" i="43" a="1"/>
  <c r="BC16" i="43" s="1"/>
  <c r="CB14" i="43" a="1"/>
  <c r="CB14" i="43" s="1"/>
  <c r="BQ14" i="40" a="1"/>
  <c r="BQ15" i="40" s="1"/>
  <c r="CC14" i="46" a="1"/>
  <c r="CC14" i="46" s="1"/>
  <c r="BO14" i="43" a="1"/>
  <c r="BO15" i="43" s="1"/>
  <c r="CC14" i="44" a="1"/>
  <c r="CC17" i="44" s="1"/>
  <c r="BZ14" i="46" a="1"/>
  <c r="BZ15" i="46" s="1"/>
  <c r="BZ14" i="44" a="1"/>
  <c r="BZ17" i="44" s="1"/>
  <c r="BP17" i="39"/>
  <c r="BO14" i="45"/>
  <c r="BO15" i="45"/>
  <c r="BN14" i="46" a="1"/>
  <c r="BN14" i="46" s="1"/>
  <c r="AZ14" i="44" a="1"/>
  <c r="AZ16" i="44" s="1"/>
  <c r="CB14" i="46" a="1"/>
  <c r="CB17" i="46" s="1"/>
  <c r="CB14" i="39"/>
  <c r="BP15" i="39"/>
  <c r="CB15" i="45"/>
  <c r="CA15" i="39"/>
  <c r="BN14" i="45"/>
  <c r="BC14" i="45"/>
  <c r="BQ14" i="44" a="1"/>
  <c r="BQ16" i="44" s="1"/>
  <c r="BB14" i="46" a="1"/>
  <c r="BB16" i="46" s="1"/>
  <c r="CA14" i="43" a="1"/>
  <c r="CA17" i="43" s="1"/>
  <c r="CB14" i="40" a="1"/>
  <c r="CB17" i="40" s="1"/>
  <c r="CA14" i="39"/>
  <c r="BN15" i="45"/>
  <c r="BC15" i="45"/>
  <c r="BA14" i="46" a="1"/>
  <c r="BA17" i="46" s="1"/>
  <c r="BO14" i="44" a="1"/>
  <c r="BO14" i="44" s="1"/>
  <c r="BB17" i="45"/>
  <c r="BN16" i="45"/>
  <c r="BA16" i="45"/>
  <c r="BP14" i="47" a="1"/>
  <c r="BP14" i="47" s="1"/>
  <c r="BC14" i="46" a="1"/>
  <c r="BC15" i="46" s="1"/>
  <c r="BP14" i="44" a="1"/>
  <c r="BP15" i="44" s="1"/>
  <c r="BB14" i="44" a="1"/>
  <c r="BB17" i="44" s="1"/>
  <c r="CC16" i="39"/>
  <c r="BC14" i="39"/>
  <c r="BB15" i="45"/>
  <c r="BC16" i="45"/>
  <c r="BA14" i="45"/>
  <c r="BQ14" i="47" a="1"/>
  <c r="BQ17" i="47" s="1"/>
  <c r="AZ14" i="46" a="1"/>
  <c r="AZ15" i="46" s="1"/>
  <c r="BC14" i="44" a="1"/>
  <c r="BC15" i="44" s="1"/>
  <c r="BB14" i="45"/>
  <c r="BA15" i="45"/>
  <c r="CA14" i="47" a="1"/>
  <c r="CA16" i="47" s="1"/>
  <c r="BA14" i="47" a="1"/>
  <c r="BA17" i="47" s="1"/>
  <c r="BO14" i="40" a="1"/>
  <c r="BO16" i="40" s="1"/>
  <c r="BO14" i="47" a="1"/>
  <c r="BO14" i="47" s="1"/>
  <c r="BB14" i="43" a="1"/>
  <c r="BB16" i="43" s="1"/>
  <c r="BO14" i="46" a="1"/>
  <c r="BO17" i="46" s="1"/>
  <c r="BA14" i="44" a="1"/>
  <c r="BA14" i="44" s="1"/>
  <c r="BN14" i="44" a="1"/>
  <c r="BN17" i="44" s="1"/>
  <c r="BQ14" i="43" a="1"/>
  <c r="BQ15" i="43" s="1"/>
  <c r="BN14" i="42"/>
  <c r="CA17" i="42"/>
  <c r="BN14" i="40" a="1"/>
  <c r="BN15" i="40" s="1"/>
  <c r="BP14" i="46" a="1"/>
  <c r="BP15" i="46" s="1"/>
  <c r="BQ14" i="46" a="1"/>
  <c r="BQ16" i="46" s="1"/>
  <c r="CB17" i="39"/>
  <c r="CB16" i="39"/>
  <c r="BP14" i="39"/>
  <c r="BN16" i="39"/>
  <c r="BP14" i="43" a="1"/>
  <c r="BP14" i="43" s="1"/>
  <c r="AZ14" i="43" a="1"/>
  <c r="AZ15" i="43" s="1"/>
  <c r="BA14" i="43" a="1"/>
  <c r="BA15" i="43" s="1"/>
  <c r="BZ15" i="45"/>
  <c r="BZ14" i="45"/>
  <c r="CB14" i="45"/>
  <c r="BC14" i="40" a="1"/>
  <c r="BC15" i="40" s="1"/>
  <c r="AZ14" i="47" a="1"/>
  <c r="AZ16" i="47" s="1"/>
  <c r="BP14" i="40" a="1"/>
  <c r="BP17" i="40" s="1"/>
  <c r="BN15" i="39"/>
  <c r="BZ14" i="43" a="1"/>
  <c r="BZ16" i="43" s="1"/>
  <c r="CC14" i="45"/>
  <c r="CB17" i="45"/>
  <c r="BN14" i="47" a="1"/>
  <c r="BN14" i="47" s="1"/>
  <c r="BC22" i="47" a="1"/>
  <c r="BB22" i="47" a="1"/>
  <c r="AZ22" i="47" a="1"/>
  <c r="BA22" i="47" a="1"/>
  <c r="CA14" i="40" a="1"/>
  <c r="CA16" i="40" s="1"/>
  <c r="CC17" i="39"/>
  <c r="BC16" i="39"/>
  <c r="BC17" i="39"/>
  <c r="CC14" i="43" a="1"/>
  <c r="CC17" i="43" s="1"/>
  <c r="CC15" i="45"/>
  <c r="BB14" i="47" a="1"/>
  <c r="BB15" i="47" s="1"/>
  <c r="BC14" i="47" a="1"/>
  <c r="BC15" i="47" s="1"/>
  <c r="CB14" i="47" a="1"/>
  <c r="CB15" i="47" s="1"/>
  <c r="BA22" i="46" a="1"/>
  <c r="AZ22" i="46" a="1"/>
  <c r="BB22" i="46" a="1"/>
  <c r="BC22" i="46" a="1"/>
  <c r="BO15" i="39"/>
  <c r="BB16" i="39"/>
  <c r="CC16" i="45"/>
  <c r="BB7" i="38"/>
  <c r="BC23" i="45"/>
  <c r="BC25" i="45"/>
  <c r="BC22" i="45"/>
  <c r="BC24" i="45"/>
  <c r="BA25" i="45"/>
  <c r="BA24" i="45"/>
  <c r="BA22" i="45"/>
  <c r="BA23" i="45"/>
  <c r="AZ23" i="45"/>
  <c r="AZ24" i="45"/>
  <c r="AZ22" i="45"/>
  <c r="AZ25" i="45"/>
  <c r="BA14" i="40" a="1"/>
  <c r="BA15" i="40" s="1"/>
  <c r="BB23" i="45"/>
  <c r="BB22" i="45"/>
  <c r="BB25" i="45"/>
  <c r="BB24" i="45"/>
  <c r="AZ22" i="44" a="1"/>
  <c r="BB22" i="44" a="1"/>
  <c r="BA22" i="44" a="1"/>
  <c r="AZ22" i="43" a="1"/>
  <c r="BA22" i="43" a="1"/>
  <c r="BC22" i="43" a="1"/>
  <c r="BB22" i="43" a="1"/>
  <c r="BC22" i="44" a="1"/>
  <c r="AZ14" i="40" a="1"/>
  <c r="AZ17" i="40" s="1"/>
  <c r="O21" i="41"/>
  <c r="AZ17" i="42"/>
  <c r="BO17" i="39"/>
  <c r="CC14" i="39"/>
  <c r="BB15" i="39"/>
  <c r="BB14" i="39"/>
  <c r="BB14" i="40" a="1"/>
  <c r="BB14" i="40" s="1"/>
  <c r="CC14" i="40" a="1"/>
  <c r="CC17" i="40" s="1"/>
  <c r="AZ14" i="42"/>
  <c r="BO14" i="39"/>
  <c r="BA25" i="39"/>
  <c r="BA24" i="39"/>
  <c r="BA23" i="39"/>
  <c r="BA22" i="39"/>
  <c r="BC22" i="41" a="1"/>
  <c r="BB22" i="41" a="1"/>
  <c r="BA22" i="41" a="1"/>
  <c r="AZ22" i="41" a="1"/>
  <c r="BO14" i="42"/>
  <c r="BN16" i="42"/>
  <c r="CA16" i="42"/>
  <c r="BZ17" i="39"/>
  <c r="CC14" i="42"/>
  <c r="AZ22" i="39"/>
  <c r="AZ25" i="39"/>
  <c r="AZ24" i="39"/>
  <c r="AZ23" i="39"/>
  <c r="BC25" i="39"/>
  <c r="BC24" i="39"/>
  <c r="BC22" i="39"/>
  <c r="BC23" i="39"/>
  <c r="BN15" i="42"/>
  <c r="CA14" i="42"/>
  <c r="BB22" i="39"/>
  <c r="BB24" i="39"/>
  <c r="BB25" i="39"/>
  <c r="BB23" i="39"/>
  <c r="BB22" i="40" a="1"/>
  <c r="BA22" i="40" a="1"/>
  <c r="BC22" i="40" a="1"/>
  <c r="AZ22" i="40" a="1"/>
  <c r="BB6" i="38"/>
  <c r="BB8" i="38"/>
  <c r="AZ22" i="27" a="1"/>
  <c r="BB22" i="27" a="1"/>
  <c r="BA22" i="27" a="1"/>
  <c r="BC22" i="27" a="1"/>
  <c r="K8" i="48"/>
  <c r="AA34" i="13"/>
  <c r="C80" i="50"/>
  <c r="AA31" i="13"/>
  <c r="C93" i="50"/>
  <c r="CB15" i="42"/>
  <c r="AA38" i="13"/>
  <c r="C86" i="50"/>
  <c r="AA63" i="13"/>
  <c r="C87" i="50"/>
  <c r="AA58" i="13"/>
  <c r="C92" i="50"/>
  <c r="AA62" i="13"/>
  <c r="C81" i="50"/>
  <c r="F4" i="49"/>
  <c r="L51" i="13"/>
  <c r="I4" i="49"/>
  <c r="I3" i="49"/>
  <c r="C4" i="49"/>
  <c r="G4" i="49"/>
  <c r="L75" i="13"/>
  <c r="M4" i="49"/>
  <c r="M3" i="49"/>
  <c r="L57" i="13"/>
  <c r="J4" i="49"/>
  <c r="J3" i="49"/>
  <c r="L69" i="13"/>
  <c r="L4" i="49"/>
  <c r="L3" i="49"/>
  <c r="L9" i="13"/>
  <c r="B4" i="49"/>
  <c r="B3" i="49"/>
  <c r="L15" i="13"/>
  <c r="C3" i="49"/>
  <c r="L33" i="13"/>
  <c r="F3" i="49"/>
  <c r="BB16" i="42"/>
  <c r="L39" i="13"/>
  <c r="G3" i="49"/>
  <c r="BC14" i="42"/>
  <c r="CB16" i="42"/>
  <c r="K4" i="48"/>
  <c r="CB17" i="42"/>
  <c r="BO15" i="42"/>
  <c r="BO17" i="42"/>
  <c r="BZ17" i="42"/>
  <c r="BB14" i="42"/>
  <c r="BP17" i="42"/>
  <c r="BC17" i="42"/>
  <c r="BZ16" i="42"/>
  <c r="BB15" i="42"/>
  <c r="BP16" i="42"/>
  <c r="BC15" i="42"/>
  <c r="N11" i="13"/>
  <c r="I3" i="48"/>
  <c r="M53" i="13"/>
  <c r="H10" i="48"/>
  <c r="O53" i="13"/>
  <c r="J10" i="48"/>
  <c r="Q41" i="13"/>
  <c r="D8" i="48"/>
  <c r="L35" i="13"/>
  <c r="G7" i="48"/>
  <c r="Q35" i="13"/>
  <c r="D7" i="48"/>
  <c r="N35" i="13"/>
  <c r="I7" i="48"/>
  <c r="M77" i="13"/>
  <c r="H14" i="48"/>
  <c r="N77" i="13"/>
  <c r="I14" i="48"/>
  <c r="L77" i="13"/>
  <c r="G14" i="48"/>
  <c r="O59" i="13"/>
  <c r="J11" i="48"/>
  <c r="O71" i="13"/>
  <c r="J13" i="48"/>
  <c r="Q17" i="13"/>
  <c r="D4" i="48"/>
  <c r="M17" i="13"/>
  <c r="H4" i="48"/>
  <c r="K3" i="48"/>
  <c r="O11" i="13"/>
  <c r="J3" i="48"/>
  <c r="M11" i="13"/>
  <c r="H3" i="48"/>
  <c r="Q53" i="13"/>
  <c r="D10" i="48"/>
  <c r="L41" i="13"/>
  <c r="G8" i="48"/>
  <c r="K7" i="48"/>
  <c r="M35" i="13"/>
  <c r="H7" i="48"/>
  <c r="K14" i="48"/>
  <c r="O77" i="13"/>
  <c r="J14" i="48"/>
  <c r="Q59" i="13"/>
  <c r="D11" i="48"/>
  <c r="N71" i="13"/>
  <c r="I13" i="48"/>
  <c r="Q71" i="13"/>
  <c r="D13" i="48"/>
  <c r="K13" i="48"/>
  <c r="K9" i="48"/>
  <c r="L11" i="13"/>
  <c r="G3" i="48"/>
  <c r="K10" i="48"/>
  <c r="N53" i="13"/>
  <c r="I10" i="48"/>
  <c r="L53" i="13"/>
  <c r="G10" i="48"/>
  <c r="M41" i="13"/>
  <c r="H8" i="48"/>
  <c r="N41" i="13"/>
  <c r="I8" i="48"/>
  <c r="O41" i="13"/>
  <c r="J8" i="48"/>
  <c r="O35" i="13"/>
  <c r="J7" i="48"/>
  <c r="Q77" i="13"/>
  <c r="D14" i="48"/>
  <c r="N59" i="13"/>
  <c r="I11" i="48"/>
  <c r="L59" i="13"/>
  <c r="G11" i="48"/>
  <c r="M59" i="13"/>
  <c r="H11" i="48"/>
  <c r="L71" i="13"/>
  <c r="G13" i="48"/>
  <c r="M71" i="13"/>
  <c r="H13" i="48"/>
  <c r="O17" i="13"/>
  <c r="J4" i="48"/>
  <c r="L17" i="13"/>
  <c r="G4" i="48"/>
  <c r="N17" i="13"/>
  <c r="I4" i="48"/>
  <c r="P42" i="13"/>
  <c r="P17" i="13"/>
  <c r="K23" i="13"/>
  <c r="H24" i="38"/>
  <c r="J24" i="38"/>
  <c r="I24" i="38"/>
  <c r="E24" i="38"/>
  <c r="D5" i="48" s="1"/>
  <c r="G24" i="38"/>
  <c r="F5" i="48" s="1"/>
  <c r="F16" i="48" s="1"/>
  <c r="K24" i="38"/>
  <c r="R24" i="38"/>
  <c r="F24" i="38"/>
  <c r="K24" i="13"/>
  <c r="K25" i="38"/>
  <c r="O24" i="13" s="1"/>
  <c r="R25" i="38"/>
  <c r="F25" i="38"/>
  <c r="H25" i="38"/>
  <c r="L24" i="13" s="1"/>
  <c r="J25" i="38"/>
  <c r="N24" i="13" s="1"/>
  <c r="I25" i="38"/>
  <c r="M24" i="13" s="1"/>
  <c r="E25" i="38"/>
  <c r="G25" i="38"/>
  <c r="K22" i="13"/>
  <c r="K23" i="38"/>
  <c r="O22" i="13" s="1"/>
  <c r="G23" i="38"/>
  <c r="E23" i="38"/>
  <c r="F23" i="38"/>
  <c r="J23" i="38"/>
  <c r="N22" i="13" s="1"/>
  <c r="I23" i="38"/>
  <c r="M22" i="13" s="1"/>
  <c r="R23" i="38"/>
  <c r="H23" i="38"/>
  <c r="L22" i="13" s="1"/>
  <c r="K21" i="13"/>
  <c r="K22" i="38"/>
  <c r="O21" i="13" s="1"/>
  <c r="J22" i="38"/>
  <c r="N21" i="13" s="1"/>
  <c r="G22" i="38"/>
  <c r="H22" i="38"/>
  <c r="F22" i="38"/>
  <c r="L21" i="38" a="1"/>
  <c r="R22" i="38"/>
  <c r="E22" i="38"/>
  <c r="Q22" i="38" a="1"/>
  <c r="I22" i="38"/>
  <c r="M21" i="13" s="1"/>
  <c r="BA6" i="38"/>
  <c r="CA7" i="38"/>
  <c r="BA7" i="38"/>
  <c r="BA5" i="38"/>
  <c r="CA8" i="38"/>
  <c r="BO6" i="38"/>
  <c r="CA6" i="38"/>
  <c r="CA5" i="38"/>
  <c r="BO7" i="38"/>
  <c r="BO5" i="38"/>
  <c r="BA8" i="38"/>
  <c r="BO8" i="38"/>
  <c r="BP14" i="42"/>
  <c r="BC14" i="27" a="1"/>
  <c r="BC14" i="27" s="1"/>
  <c r="BA15" i="42"/>
  <c r="Q23" i="41"/>
  <c r="P18" i="13"/>
  <c r="BA14" i="27" a="1"/>
  <c r="BA14" i="27" s="1"/>
  <c r="BA17" i="42"/>
  <c r="BQ15" i="42"/>
  <c r="BQ17" i="42"/>
  <c r="BB14" i="27" a="1"/>
  <c r="BB16" i="27" s="1"/>
  <c r="AZ14" i="27" a="1"/>
  <c r="AZ14" i="27" s="1"/>
  <c r="P25" i="41"/>
  <c r="BZ14" i="42"/>
  <c r="P22" i="27"/>
  <c r="BN14" i="27" a="1"/>
  <c r="BN15" i="27" s="1"/>
  <c r="BA14" i="42"/>
  <c r="P22" i="41"/>
  <c r="CC15" i="42"/>
  <c r="CC17" i="42"/>
  <c r="BO14" i="41" a="1"/>
  <c r="BO15" i="41" s="1"/>
  <c r="CB14" i="27" a="1"/>
  <c r="CB16" i="27" s="1"/>
  <c r="Q22" i="41"/>
  <c r="P24" i="27"/>
  <c r="Q25" i="41"/>
  <c r="BQ14" i="27" a="1"/>
  <c r="BQ15" i="27" s="1"/>
  <c r="BA14" i="41" a="1"/>
  <c r="BA15" i="41" s="1"/>
  <c r="P40" i="13"/>
  <c r="P54" i="13"/>
  <c r="P70" i="13"/>
  <c r="P77" i="13"/>
  <c r="P78" i="13"/>
  <c r="P53" i="13"/>
  <c r="P36" i="13"/>
  <c r="P51" i="13"/>
  <c r="P34" i="13"/>
  <c r="P75" i="13"/>
  <c r="BC14" i="41" a="1"/>
  <c r="BC14" i="41" s="1"/>
  <c r="P58" i="13"/>
  <c r="CC14" i="41" a="1"/>
  <c r="CC16" i="41" s="1"/>
  <c r="P60" i="13"/>
  <c r="P16" i="13"/>
  <c r="N21" i="41"/>
  <c r="P52" i="13"/>
  <c r="P35" i="13"/>
  <c r="P72" i="13"/>
  <c r="P76" i="13"/>
  <c r="P59" i="13"/>
  <c r="P71" i="13"/>
  <c r="P69" i="13"/>
  <c r="P41" i="13"/>
  <c r="P33" i="13"/>
  <c r="P25" i="27"/>
  <c r="P22" i="44"/>
  <c r="BA23" i="42"/>
  <c r="BA22" i="42"/>
  <c r="BA24" i="42"/>
  <c r="BA25" i="42"/>
  <c r="AZ25" i="42"/>
  <c r="AZ23" i="42"/>
  <c r="AZ24" i="42"/>
  <c r="AZ22" i="42"/>
  <c r="BC24" i="42"/>
  <c r="BC25" i="42"/>
  <c r="BC23" i="42"/>
  <c r="BC22" i="42"/>
  <c r="BB25" i="42"/>
  <c r="BB22" i="42"/>
  <c r="BB24" i="42"/>
  <c r="BB23" i="42"/>
  <c r="M21" i="41"/>
  <c r="BB14" i="41" a="1"/>
  <c r="BB16" i="41" s="1"/>
  <c r="CA14" i="41" a="1"/>
  <c r="CA17" i="41" s="1"/>
  <c r="AZ14" i="41" a="1"/>
  <c r="AZ14" i="41" s="1"/>
  <c r="P25" i="47"/>
  <c r="CC16" i="47"/>
  <c r="CC17" i="47"/>
  <c r="CC15" i="47"/>
  <c r="CC14" i="47"/>
  <c r="BE13" i="45" a="1"/>
  <c r="BC17" i="43"/>
  <c r="BQ17" i="43"/>
  <c r="BB17" i="43"/>
  <c r="BZ14" i="41" a="1"/>
  <c r="BZ14" i="41" s="1"/>
  <c r="BQ14" i="41" a="1"/>
  <c r="BQ14" i="41" s="1"/>
  <c r="BP14" i="41" a="1"/>
  <c r="CB14" i="41" a="1"/>
  <c r="BN14" i="41" a="1"/>
  <c r="P25" i="46"/>
  <c r="P22" i="43"/>
  <c r="P24" i="41"/>
  <c r="P23" i="40"/>
  <c r="L22" i="39" a="1"/>
  <c r="N25" i="39" s="1"/>
  <c r="BE13" i="39" a="1"/>
  <c r="AZ22" i="15" a="1"/>
  <c r="AZ25" i="15" s="1"/>
  <c r="BO14" i="27" a="1"/>
  <c r="BO17" i="27" s="1"/>
  <c r="BA22" i="15" a="1"/>
  <c r="BA24" i="15" s="1"/>
  <c r="O21" i="44"/>
  <c r="L21" i="44"/>
  <c r="N21" i="44"/>
  <c r="M21" i="44"/>
  <c r="CA14" i="46"/>
  <c r="CA15" i="46"/>
  <c r="P23" i="44"/>
  <c r="P25" i="44"/>
  <c r="N21" i="46"/>
  <c r="M21" i="46"/>
  <c r="L21" i="46"/>
  <c r="O21" i="46"/>
  <c r="Q25" i="44"/>
  <c r="Q22" i="44"/>
  <c r="Q24" i="44"/>
  <c r="Q23" i="44"/>
  <c r="BZ17" i="46"/>
  <c r="L22" i="45" a="1"/>
  <c r="N21" i="47"/>
  <c r="M21" i="47"/>
  <c r="L21" i="47"/>
  <c r="O21" i="47"/>
  <c r="P23" i="47"/>
  <c r="P24" i="44"/>
  <c r="P24" i="46"/>
  <c r="P22" i="46"/>
  <c r="Q24" i="46"/>
  <c r="Q23" i="46"/>
  <c r="Q22" i="46"/>
  <c r="Q25" i="46"/>
  <c r="CC17" i="46"/>
  <c r="P22" i="47"/>
  <c r="Q24" i="47"/>
  <c r="Q23" i="47"/>
  <c r="Q22" i="47"/>
  <c r="Q25" i="47"/>
  <c r="P23" i="46"/>
  <c r="P24" i="47"/>
  <c r="P24" i="43"/>
  <c r="P25" i="40"/>
  <c r="N21" i="43"/>
  <c r="M21" i="43"/>
  <c r="L21" i="43"/>
  <c r="O21" i="43"/>
  <c r="P25" i="43"/>
  <c r="Q24" i="43"/>
  <c r="Q23" i="43"/>
  <c r="Q25" i="43"/>
  <c r="Q22" i="43"/>
  <c r="L22" i="42" a="1"/>
  <c r="M21" i="40"/>
  <c r="O21" i="40"/>
  <c r="L21" i="40"/>
  <c r="N21" i="40"/>
  <c r="Q23" i="40"/>
  <c r="Q25" i="40"/>
  <c r="Q22" i="40"/>
  <c r="Q24" i="40"/>
  <c r="P22" i="40"/>
  <c r="BO17" i="40"/>
  <c r="P23" i="43"/>
  <c r="P24" i="40"/>
  <c r="BC22" i="15" a="1"/>
  <c r="BC24" i="15" s="1"/>
  <c r="P9" i="13"/>
  <c r="P24" i="15"/>
  <c r="Q11" i="13"/>
  <c r="P10" i="13"/>
  <c r="P12" i="13"/>
  <c r="P11" i="13"/>
  <c r="BB22" i="15" a="1"/>
  <c r="BB25" i="15" s="1"/>
  <c r="BZ14" i="27" a="1"/>
  <c r="BZ17" i="27" s="1"/>
  <c r="CA14" i="27" a="1"/>
  <c r="CA17" i="27" s="1"/>
  <c r="CC14" i="27" a="1"/>
  <c r="CC14" i="27" s="1"/>
  <c r="BP14" i="27" a="1"/>
  <c r="BP15" i="27" s="1"/>
  <c r="N21" i="27"/>
  <c r="O21" i="27"/>
  <c r="M21" i="27"/>
  <c r="L21" i="27"/>
  <c r="P23" i="27"/>
  <c r="Q24" i="27"/>
  <c r="Q25" i="27"/>
  <c r="Q23" i="27"/>
  <c r="Q22" i="27"/>
  <c r="P25" i="15"/>
  <c r="CB14" i="15" a="1"/>
  <c r="CC14" i="15" a="1"/>
  <c r="BZ14" i="15" a="1"/>
  <c r="CA14" i="15" a="1"/>
  <c r="O21" i="15"/>
  <c r="L21" i="15"/>
  <c r="M21" i="15"/>
  <c r="N21" i="15"/>
  <c r="BP14" i="15" a="1"/>
  <c r="BO14" i="15" a="1"/>
  <c r="BQ14" i="15" a="1"/>
  <c r="BN14" i="15" a="1"/>
  <c r="BC14" i="15" a="1"/>
  <c r="AZ14" i="15" a="1"/>
  <c r="BB14" i="15" a="1"/>
  <c r="BA14" i="15" a="1"/>
  <c r="P22" i="15"/>
  <c r="Q23" i="15"/>
  <c r="Q25" i="15"/>
  <c r="Q22" i="15"/>
  <c r="Q24" i="15"/>
  <c r="P23" i="15"/>
  <c r="AZ15" i="44" l="1"/>
  <c r="CC15" i="46"/>
  <c r="BN15" i="43"/>
  <c r="CE13" i="39" a="1"/>
  <c r="BQ15" i="46"/>
  <c r="BQ16" i="40"/>
  <c r="CC16" i="44"/>
  <c r="BB16" i="44"/>
  <c r="AZ17" i="46"/>
  <c r="BZ16" i="46"/>
  <c r="CA17" i="46"/>
  <c r="BC14" i="43"/>
  <c r="BN17" i="43"/>
  <c r="CA16" i="44"/>
  <c r="AZ14" i="44"/>
  <c r="CC16" i="46"/>
  <c r="BZ14" i="46"/>
  <c r="BA15" i="46"/>
  <c r="BB17" i="46"/>
  <c r="BC15" i="43"/>
  <c r="BN16" i="43"/>
  <c r="BZ14" i="40"/>
  <c r="CB17" i="44"/>
  <c r="CB15" i="44"/>
  <c r="CA17" i="44"/>
  <c r="CB17" i="43"/>
  <c r="BZ15" i="40"/>
  <c r="CB14" i="44"/>
  <c r="CA15" i="44"/>
  <c r="BZ16" i="40"/>
  <c r="CB15" i="46"/>
  <c r="BB16" i="47"/>
  <c r="BO16" i="43"/>
  <c r="CB16" i="40"/>
  <c r="BB17" i="40"/>
  <c r="BN15" i="46"/>
  <c r="BQ14" i="47"/>
  <c r="BZ15" i="47"/>
  <c r="BC16" i="47"/>
  <c r="BP17" i="47"/>
  <c r="BA16" i="47"/>
  <c r="BZ17" i="47"/>
  <c r="BP15" i="47"/>
  <c r="BQ14" i="40"/>
  <c r="CC14" i="44"/>
  <c r="BQ14" i="44"/>
  <c r="BB15" i="44"/>
  <c r="BQ17" i="40"/>
  <c r="CC15" i="44"/>
  <c r="BN16" i="44"/>
  <c r="BZ14" i="43"/>
  <c r="CC16" i="43"/>
  <c r="AZ16" i="43"/>
  <c r="BA14" i="47"/>
  <c r="BZ16" i="47"/>
  <c r="AZ14" i="47"/>
  <c r="BZ16" i="44"/>
  <c r="AZ17" i="44"/>
  <c r="BO17" i="44"/>
  <c r="CB16" i="46"/>
  <c r="BO14" i="46"/>
  <c r="BC17" i="46"/>
  <c r="BB15" i="46"/>
  <c r="CB16" i="43"/>
  <c r="BA17" i="43"/>
  <c r="CA14" i="43"/>
  <c r="CB15" i="43"/>
  <c r="BC14" i="40"/>
  <c r="CA15" i="43"/>
  <c r="BO14" i="43"/>
  <c r="BO17" i="43"/>
  <c r="CA15" i="47"/>
  <c r="CB14" i="46"/>
  <c r="BZ14" i="44"/>
  <c r="BP16" i="44"/>
  <c r="BA15" i="44"/>
  <c r="BZ15" i="44"/>
  <c r="CA16" i="43"/>
  <c r="BP16" i="43"/>
  <c r="CB14" i="40"/>
  <c r="BB15" i="40"/>
  <c r="BN17" i="46"/>
  <c r="BN16" i="46"/>
  <c r="BQ15" i="44"/>
  <c r="BQ17" i="44"/>
  <c r="BB14" i="44"/>
  <c r="BN14" i="44"/>
  <c r="BO17" i="41"/>
  <c r="BB14" i="43"/>
  <c r="BB15" i="43"/>
  <c r="CC15" i="43"/>
  <c r="AZ14" i="43"/>
  <c r="BQ15" i="47"/>
  <c r="BA15" i="47"/>
  <c r="BC17" i="47"/>
  <c r="BP16" i="47"/>
  <c r="BN15" i="47"/>
  <c r="AZ15" i="47"/>
  <c r="CB15" i="40"/>
  <c r="BB16" i="40"/>
  <c r="BQ17" i="46"/>
  <c r="BN15" i="44"/>
  <c r="BZ17" i="43"/>
  <c r="AZ17" i="43"/>
  <c r="BQ16" i="47"/>
  <c r="BC14" i="47"/>
  <c r="BN17" i="47"/>
  <c r="AZ17" i="47"/>
  <c r="BS13" i="45" a="1"/>
  <c r="BV13" i="45" s="1"/>
  <c r="BP15" i="40"/>
  <c r="BN17" i="40"/>
  <c r="BA16" i="40"/>
  <c r="AZ14" i="46"/>
  <c r="BO16" i="46"/>
  <c r="BA14" i="46"/>
  <c r="BC14" i="46"/>
  <c r="BB14" i="46"/>
  <c r="BO15" i="40"/>
  <c r="BA16" i="46"/>
  <c r="BQ14" i="43"/>
  <c r="CB16" i="47"/>
  <c r="BE13" i="42" a="1"/>
  <c r="BG13" i="42" s="1"/>
  <c r="CE13" i="45" a="1"/>
  <c r="CG13" i="45" s="1"/>
  <c r="BO16" i="44"/>
  <c r="BO16" i="47"/>
  <c r="CA14" i="40"/>
  <c r="AZ15" i="40"/>
  <c r="BO15" i="44"/>
  <c r="BA17" i="44"/>
  <c r="BC14" i="44"/>
  <c r="BP14" i="46"/>
  <c r="BO14" i="40"/>
  <c r="CC15" i="40"/>
  <c r="BP14" i="44"/>
  <c r="AZ16" i="46"/>
  <c r="BO15" i="46"/>
  <c r="BC16" i="46"/>
  <c r="BC16" i="44"/>
  <c r="BQ16" i="43"/>
  <c r="BP15" i="43"/>
  <c r="BB17" i="47"/>
  <c r="AZ14" i="40"/>
  <c r="BP17" i="44"/>
  <c r="BA16" i="44"/>
  <c r="BC17" i="44"/>
  <c r="BP17" i="46"/>
  <c r="BP17" i="43"/>
  <c r="CA17" i="47"/>
  <c r="CA14" i="47"/>
  <c r="BO15" i="47"/>
  <c r="BB14" i="47"/>
  <c r="BS13" i="42" a="1"/>
  <c r="BS13" i="42" s="1"/>
  <c r="BS13" i="39" a="1"/>
  <c r="BU13" i="39" s="1"/>
  <c r="BC16" i="40"/>
  <c r="BC17" i="40"/>
  <c r="CA17" i="40"/>
  <c r="CA15" i="40"/>
  <c r="AZ16" i="40"/>
  <c r="BP16" i="46"/>
  <c r="BO17" i="47"/>
  <c r="BP14" i="40"/>
  <c r="CC14" i="40"/>
  <c r="BN16" i="40"/>
  <c r="BA14" i="40"/>
  <c r="BA14" i="43"/>
  <c r="CB17" i="47"/>
  <c r="BP16" i="40"/>
  <c r="CC16" i="40"/>
  <c r="BN14" i="40"/>
  <c r="BA17" i="40"/>
  <c r="BQ14" i="46"/>
  <c r="BZ15" i="43"/>
  <c r="CC14" i="43"/>
  <c r="BA16" i="43"/>
  <c r="CB14" i="47"/>
  <c r="BN16" i="47"/>
  <c r="AZ24" i="46"/>
  <c r="AZ23" i="46"/>
  <c r="AZ25" i="46"/>
  <c r="AZ22" i="46"/>
  <c r="AZ24" i="47"/>
  <c r="AZ25" i="47"/>
  <c r="AZ22" i="47"/>
  <c r="AZ23" i="47"/>
  <c r="BC23" i="46"/>
  <c r="BC22" i="46"/>
  <c r="BC24" i="46"/>
  <c r="BC25" i="46"/>
  <c r="BA24" i="46"/>
  <c r="BA23" i="46"/>
  <c r="BA22" i="46"/>
  <c r="BA25" i="46"/>
  <c r="BB22" i="47"/>
  <c r="BB25" i="47"/>
  <c r="BB23" i="47"/>
  <c r="BB24" i="47"/>
  <c r="BB22" i="46"/>
  <c r="BB23" i="46"/>
  <c r="BB25" i="46"/>
  <c r="BB24" i="46"/>
  <c r="BA25" i="47"/>
  <c r="BA24" i="47"/>
  <c r="BA22" i="47"/>
  <c r="BA23" i="47"/>
  <c r="BC22" i="47"/>
  <c r="BC25" i="47"/>
  <c r="BC24" i="47"/>
  <c r="BC23" i="47"/>
  <c r="BE21" i="45" a="1"/>
  <c r="BC22" i="43"/>
  <c r="BC23" i="43"/>
  <c r="BC24" i="43"/>
  <c r="BC25" i="43"/>
  <c r="BA25" i="44"/>
  <c r="BA24" i="44"/>
  <c r="BA23" i="44"/>
  <c r="BA22" i="44"/>
  <c r="BC24" i="44"/>
  <c r="BC25" i="44"/>
  <c r="BC23" i="44"/>
  <c r="BC22" i="44"/>
  <c r="BA23" i="43"/>
  <c r="BA25" i="43"/>
  <c r="BA24" i="43"/>
  <c r="BA22" i="43"/>
  <c r="BB25" i="44"/>
  <c r="BB22" i="44"/>
  <c r="BB24" i="44"/>
  <c r="BB23" i="44"/>
  <c r="BB25" i="43"/>
  <c r="BB23" i="43"/>
  <c r="BB22" i="43"/>
  <c r="BB24" i="43"/>
  <c r="AZ25" i="43"/>
  <c r="AZ22" i="43"/>
  <c r="AZ23" i="43"/>
  <c r="AZ24" i="43"/>
  <c r="AZ24" i="44"/>
  <c r="AZ25" i="44"/>
  <c r="AZ22" i="44"/>
  <c r="AZ23" i="44"/>
  <c r="BB23" i="41"/>
  <c r="BB25" i="41"/>
  <c r="BB24" i="41"/>
  <c r="BB22" i="41"/>
  <c r="BA22" i="40"/>
  <c r="BA23" i="40"/>
  <c r="BA24" i="40"/>
  <c r="BA25" i="40"/>
  <c r="BE21" i="39" a="1"/>
  <c r="AZ23" i="41"/>
  <c r="AZ25" i="41"/>
  <c r="AZ24" i="41"/>
  <c r="AZ22" i="41"/>
  <c r="BC25" i="41"/>
  <c r="BC23" i="41"/>
  <c r="BC24" i="41"/>
  <c r="BC22" i="41"/>
  <c r="BC25" i="40"/>
  <c r="BC23" i="40"/>
  <c r="BC22" i="40"/>
  <c r="BC24" i="40"/>
  <c r="AZ22" i="40"/>
  <c r="AZ23" i="40"/>
  <c r="AZ25" i="40"/>
  <c r="AZ24" i="40"/>
  <c r="BB23" i="40"/>
  <c r="BB22" i="40"/>
  <c r="BB24" i="40"/>
  <c r="BB25" i="40"/>
  <c r="BA22" i="41"/>
  <c r="BA24" i="41"/>
  <c r="BA25" i="41"/>
  <c r="BA23" i="41"/>
  <c r="BN17" i="27"/>
  <c r="BA22" i="38" a="1"/>
  <c r="BA22" i="38" s="1"/>
  <c r="BC22" i="38" a="1"/>
  <c r="AZ22" i="38" a="1"/>
  <c r="BB22" i="38" a="1"/>
  <c r="BB25" i="27"/>
  <c r="BB24" i="27"/>
  <c r="BB22" i="27"/>
  <c r="BB23" i="27"/>
  <c r="BA22" i="27"/>
  <c r="BA23" i="27"/>
  <c r="BA24" i="27"/>
  <c r="BA25" i="27"/>
  <c r="BC24" i="27"/>
  <c r="BC22" i="27"/>
  <c r="BC25" i="27"/>
  <c r="BC23" i="27"/>
  <c r="AZ22" i="27"/>
  <c r="AZ23" i="27"/>
  <c r="AZ24" i="27"/>
  <c r="AZ25" i="27"/>
  <c r="B21" i="49"/>
  <c r="C119" i="50" s="1"/>
  <c r="F31" i="52"/>
  <c r="B15" i="49"/>
  <c r="C113" i="50" s="1"/>
  <c r="B20" i="49"/>
  <c r="AH60" i="13" s="1"/>
  <c r="B14" i="49"/>
  <c r="AH36" i="13" s="1"/>
  <c r="AA66" i="13"/>
  <c r="C76" i="50"/>
  <c r="AA18" i="13"/>
  <c r="C75" i="50"/>
  <c r="AA26" i="13"/>
  <c r="C95" i="50"/>
  <c r="AA27" i="13"/>
  <c r="C97" i="50"/>
  <c r="AA19" i="13"/>
  <c r="B10" i="49" s="1"/>
  <c r="C77" i="50"/>
  <c r="AH61" i="13"/>
  <c r="B31" i="49" s="1"/>
  <c r="BB14" i="27"/>
  <c r="AA22" i="13"/>
  <c r="C84" i="50"/>
  <c r="AA10" i="13"/>
  <c r="C82" i="50"/>
  <c r="AA30" i="13"/>
  <c r="C88" i="50"/>
  <c r="AA46" i="13"/>
  <c r="C83" i="50"/>
  <c r="AA47" i="13"/>
  <c r="C91" i="50"/>
  <c r="AA50" i="13"/>
  <c r="C74" i="50"/>
  <c r="AA70" i="13"/>
  <c r="C94" i="50"/>
  <c r="AA14" i="13"/>
  <c r="C90" i="50"/>
  <c r="AA54" i="13"/>
  <c r="C96" i="50"/>
  <c r="AA43" i="13"/>
  <c r="C85" i="50"/>
  <c r="AA59" i="13"/>
  <c r="F30" i="52" s="1"/>
  <c r="C89" i="50"/>
  <c r="D4" i="49"/>
  <c r="L21" i="13"/>
  <c r="D3" i="49"/>
  <c r="CB14" i="27"/>
  <c r="BA16" i="27"/>
  <c r="BB15" i="27"/>
  <c r="BQ14" i="27"/>
  <c r="BB17" i="27"/>
  <c r="CE13" i="42" a="1"/>
  <c r="CH13" i="42" s="1"/>
  <c r="BC16" i="27"/>
  <c r="AZ22" i="15"/>
  <c r="BC17" i="27"/>
  <c r="O23" i="13"/>
  <c r="J5" i="48"/>
  <c r="M23" i="13"/>
  <c r="H5" i="48"/>
  <c r="H16" i="48" s="1"/>
  <c r="J16" i="48"/>
  <c r="P23" i="13"/>
  <c r="E5" i="48"/>
  <c r="N23" i="13"/>
  <c r="I5" i="48"/>
  <c r="I16" i="48" s="1"/>
  <c r="L23" i="13"/>
  <c r="G5" i="48"/>
  <c r="G16" i="48" s="1"/>
  <c r="D16" i="48"/>
  <c r="M14" i="48" s="1"/>
  <c r="BZ15" i="27"/>
  <c r="BC23" i="15"/>
  <c r="BO15" i="27"/>
  <c r="AZ15" i="27"/>
  <c r="BC15" i="27"/>
  <c r="BA14" i="41"/>
  <c r="AZ17" i="27"/>
  <c r="BO14" i="41"/>
  <c r="CC14" i="41"/>
  <c r="P21" i="13"/>
  <c r="BP14" i="38" a="1"/>
  <c r="BN14" i="38" a="1"/>
  <c r="BO14" i="38" a="1"/>
  <c r="BQ14" i="38" a="1"/>
  <c r="AZ14" i="38" a="1"/>
  <c r="BC14" i="38" a="1"/>
  <c r="BA14" i="38" a="1"/>
  <c r="BB14" i="38" a="1"/>
  <c r="Q21" i="13"/>
  <c r="P22" i="38"/>
  <c r="P22" i="13"/>
  <c r="Q24" i="13"/>
  <c r="P25" i="38"/>
  <c r="Q23" i="13"/>
  <c r="P24" i="38"/>
  <c r="BC15" i="41"/>
  <c r="CC14" i="38" a="1"/>
  <c r="CA14" i="38" a="1"/>
  <c r="CB14" i="38" a="1"/>
  <c r="BZ14" i="38" a="1"/>
  <c r="Q25" i="38"/>
  <c r="Q23" i="38"/>
  <c r="Q22" i="38"/>
  <c r="Q24" i="38"/>
  <c r="M21" i="38"/>
  <c r="L21" i="38"/>
  <c r="N21" i="38"/>
  <c r="O21" i="38"/>
  <c r="Q22" i="13"/>
  <c r="P23" i="38"/>
  <c r="P24" i="13"/>
  <c r="BO16" i="27"/>
  <c r="CB17" i="27"/>
  <c r="BA17" i="27"/>
  <c r="BA15" i="27"/>
  <c r="BN16" i="27"/>
  <c r="CC15" i="41"/>
  <c r="CA16" i="27"/>
  <c r="CB15" i="27"/>
  <c r="CA15" i="27"/>
  <c r="CC17" i="41"/>
  <c r="AZ16" i="27"/>
  <c r="BA16" i="41"/>
  <c r="BO16" i="41"/>
  <c r="AZ24" i="15"/>
  <c r="AZ23" i="15"/>
  <c r="BB14" i="41"/>
  <c r="BA17" i="41"/>
  <c r="N22" i="39"/>
  <c r="BC22" i="15"/>
  <c r="BO14" i="27"/>
  <c r="BQ16" i="27"/>
  <c r="BC17" i="41"/>
  <c r="BQ17" i="27"/>
  <c r="BN14" i="27"/>
  <c r="BC16" i="41"/>
  <c r="BB15" i="41"/>
  <c r="BB17" i="41"/>
  <c r="BZ17" i="41"/>
  <c r="CA15" i="41"/>
  <c r="L22" i="41" a="1"/>
  <c r="O24" i="41" s="1"/>
  <c r="CA14" i="41"/>
  <c r="AZ17" i="41"/>
  <c r="AZ15" i="41"/>
  <c r="AZ16" i="41"/>
  <c r="CC16" i="27"/>
  <c r="CA14" i="27"/>
  <c r="M25" i="39"/>
  <c r="CC17" i="27"/>
  <c r="BZ16" i="27"/>
  <c r="CC15" i="27"/>
  <c r="BE21" i="42" a="1"/>
  <c r="BZ15" i="41"/>
  <c r="BZ16" i="41"/>
  <c r="CA16" i="41"/>
  <c r="BQ17" i="41"/>
  <c r="BH13" i="45"/>
  <c r="BG13" i="45"/>
  <c r="BE13" i="45"/>
  <c r="BF13" i="45"/>
  <c r="BQ15" i="41"/>
  <c r="BQ16" i="41"/>
  <c r="BN17" i="41"/>
  <c r="BN14" i="41"/>
  <c r="BN16" i="41"/>
  <c r="BN15" i="41"/>
  <c r="BP15" i="41"/>
  <c r="BP17" i="41"/>
  <c r="BP14" i="41"/>
  <c r="BP16" i="41"/>
  <c r="CB16" i="41"/>
  <c r="CB17" i="41"/>
  <c r="CB15" i="41"/>
  <c r="CB14" i="41"/>
  <c r="O25" i="39"/>
  <c r="L22" i="39"/>
  <c r="N23" i="39"/>
  <c r="L25" i="39"/>
  <c r="O24" i="39"/>
  <c r="M22" i="39"/>
  <c r="O22" i="39"/>
  <c r="L24" i="39"/>
  <c r="L22" i="43" a="1"/>
  <c r="O24" i="43" s="1"/>
  <c r="L22" i="40" a="1"/>
  <c r="O23" i="40" s="1"/>
  <c r="M24" i="39"/>
  <c r="L23" i="39"/>
  <c r="N24" i="39"/>
  <c r="O23" i="39"/>
  <c r="M23" i="39"/>
  <c r="BF13" i="39"/>
  <c r="BG13" i="39"/>
  <c r="BH13" i="39"/>
  <c r="BE13" i="39"/>
  <c r="CE13" i="39"/>
  <c r="CG13" i="39"/>
  <c r="CH13" i="39"/>
  <c r="CF13" i="39"/>
  <c r="BA22" i="15"/>
  <c r="BA25" i="15"/>
  <c r="BB23" i="15"/>
  <c r="BA23" i="15"/>
  <c r="BP17" i="27"/>
  <c r="BZ14" i="27"/>
  <c r="BP14" i="27"/>
  <c r="BP16" i="27"/>
  <c r="BC25" i="15"/>
  <c r="O25" i="45"/>
  <c r="L25" i="45"/>
  <c r="M24" i="45"/>
  <c r="N23" i="45"/>
  <c r="O22" i="45"/>
  <c r="L22" i="45"/>
  <c r="N25" i="45"/>
  <c r="O24" i="45"/>
  <c r="L24" i="45"/>
  <c r="M23" i="45"/>
  <c r="N22" i="45"/>
  <c r="M25" i="45"/>
  <c r="N24" i="45"/>
  <c r="O23" i="45"/>
  <c r="L23" i="45"/>
  <c r="M22" i="45"/>
  <c r="L22" i="44" a="1"/>
  <c r="L22" i="47" a="1"/>
  <c r="L22" i="46" a="1"/>
  <c r="M25" i="42"/>
  <c r="N24" i="42"/>
  <c r="O23" i="42"/>
  <c r="L23" i="42"/>
  <c r="M22" i="42"/>
  <c r="O25" i="42"/>
  <c r="O24" i="42"/>
  <c r="N23" i="42"/>
  <c r="N22" i="42"/>
  <c r="M24" i="42"/>
  <c r="O22" i="42"/>
  <c r="N25" i="42"/>
  <c r="L24" i="42"/>
  <c r="L22" i="42"/>
  <c r="M23" i="42"/>
  <c r="L25" i="42"/>
  <c r="BB22" i="15"/>
  <c r="BB24" i="15"/>
  <c r="L22" i="27" a="1"/>
  <c r="BA17" i="15"/>
  <c r="BA14" i="15"/>
  <c r="BA16" i="15"/>
  <c r="BA15" i="15"/>
  <c r="BC16" i="15"/>
  <c r="BC17" i="15"/>
  <c r="BC14" i="15"/>
  <c r="BC15" i="15"/>
  <c r="BO15" i="15"/>
  <c r="BO16" i="15"/>
  <c r="BO17" i="15"/>
  <c r="BO14" i="15"/>
  <c r="BZ17" i="15"/>
  <c r="BZ14" i="15"/>
  <c r="BZ15" i="15"/>
  <c r="BZ16" i="15"/>
  <c r="BB15" i="15"/>
  <c r="BB16" i="15"/>
  <c r="BB17" i="15"/>
  <c r="BB14" i="15"/>
  <c r="BN17" i="15"/>
  <c r="BN14" i="15"/>
  <c r="BN15" i="15"/>
  <c r="BN16" i="15"/>
  <c r="BP16" i="15"/>
  <c r="BP17" i="15"/>
  <c r="BP14" i="15"/>
  <c r="BP15" i="15"/>
  <c r="CC17" i="15"/>
  <c r="CC14" i="15"/>
  <c r="CC16" i="15"/>
  <c r="CC15" i="15"/>
  <c r="AZ16" i="15"/>
  <c r="AZ15" i="15"/>
  <c r="AZ17" i="15"/>
  <c r="AZ14" i="15"/>
  <c r="BQ17" i="15"/>
  <c r="BQ14" i="15"/>
  <c r="BQ15" i="15"/>
  <c r="BQ16" i="15"/>
  <c r="L22" i="15" a="1"/>
  <c r="CA15" i="15"/>
  <c r="CA17" i="15"/>
  <c r="CA14" i="15"/>
  <c r="CA16" i="15"/>
  <c r="CB16" i="15"/>
  <c r="CB15" i="15"/>
  <c r="CB17" i="15"/>
  <c r="CB14" i="15"/>
  <c r="BE13" i="44" l="1" a="1"/>
  <c r="BS13" i="43" a="1"/>
  <c r="CF13" i="45"/>
  <c r="CE13" i="46" a="1"/>
  <c r="CG13" i="46" s="1"/>
  <c r="BH13" i="42"/>
  <c r="CE13" i="40" a="1"/>
  <c r="CG13" i="40" s="1"/>
  <c r="BS13" i="44" a="1"/>
  <c r="BU13" i="44" s="1"/>
  <c r="BT13" i="39"/>
  <c r="BV13" i="39"/>
  <c r="CE13" i="45"/>
  <c r="BT13" i="42"/>
  <c r="BF13" i="42"/>
  <c r="BS13" i="39"/>
  <c r="CH13" i="45"/>
  <c r="CE13" i="43" a="1"/>
  <c r="CF13" i="43" s="1"/>
  <c r="BS13" i="40" a="1"/>
  <c r="BV13" i="40" s="1"/>
  <c r="CE13" i="47" a="1"/>
  <c r="CF13" i="47" s="1"/>
  <c r="BS13" i="45"/>
  <c r="BE13" i="46" a="1"/>
  <c r="BF13" i="46" s="1"/>
  <c r="BE13" i="47" a="1"/>
  <c r="BH13" i="47" s="1"/>
  <c r="BE13" i="43" a="1"/>
  <c r="BH13" i="43" s="1"/>
  <c r="CE13" i="44" a="1"/>
  <c r="CE13" i="44" s="1"/>
  <c r="BE13" i="40" a="1"/>
  <c r="BF13" i="40" s="1"/>
  <c r="BS13" i="47" a="1"/>
  <c r="BU13" i="47" s="1"/>
  <c r="BS13" i="46" a="1"/>
  <c r="BT13" i="46" s="1"/>
  <c r="BV13" i="42"/>
  <c r="BU13" i="42"/>
  <c r="BE13" i="42"/>
  <c r="BT13" i="45"/>
  <c r="BU13" i="45"/>
  <c r="BE21" i="47" a="1"/>
  <c r="BE21" i="46" a="1"/>
  <c r="BH21" i="45"/>
  <c r="BF21" i="45"/>
  <c r="BG21" i="45"/>
  <c r="BE21" i="45"/>
  <c r="BE21" i="43" a="1"/>
  <c r="BE21" i="44" a="1"/>
  <c r="BH21" i="39"/>
  <c r="BF21" i="39"/>
  <c r="BG21" i="39"/>
  <c r="BE21" i="39"/>
  <c r="BE21" i="40" a="1"/>
  <c r="BE21" i="41" a="1"/>
  <c r="C118" i="50"/>
  <c r="BA23" i="38"/>
  <c r="CF13" i="42"/>
  <c r="BA24" i="38"/>
  <c r="BA25" i="38"/>
  <c r="AZ25" i="38"/>
  <c r="AZ22" i="38"/>
  <c r="AZ24" i="38"/>
  <c r="AZ23" i="38"/>
  <c r="BC24" i="38"/>
  <c r="BC25" i="38"/>
  <c r="BC22" i="38"/>
  <c r="BC23" i="38"/>
  <c r="BB24" i="38"/>
  <c r="BB22" i="38"/>
  <c r="BB23" i="38"/>
  <c r="BB25" i="38"/>
  <c r="C112" i="50"/>
  <c r="BE21" i="27" a="1"/>
  <c r="B28" i="49"/>
  <c r="C125" i="50" s="1"/>
  <c r="AH37" i="13"/>
  <c r="F39" i="52" s="1"/>
  <c r="F42" i="52"/>
  <c r="B23" i="49"/>
  <c r="AH69" i="13" s="1"/>
  <c r="B17" i="49"/>
  <c r="C115" i="50" s="1"/>
  <c r="F27" i="52"/>
  <c r="B11" i="49"/>
  <c r="B22" i="49"/>
  <c r="AH68" i="13" s="1"/>
  <c r="CE13" i="42"/>
  <c r="B9" i="49"/>
  <c r="AH13" i="13" s="1"/>
  <c r="B25" i="49" s="1"/>
  <c r="F20" i="52"/>
  <c r="CG13" i="42"/>
  <c r="B19" i="49"/>
  <c r="AH53" i="13" s="1"/>
  <c r="B13" i="49"/>
  <c r="C111" i="50" s="1"/>
  <c r="F23" i="52"/>
  <c r="B12" i="49"/>
  <c r="AH28" i="13" s="1"/>
  <c r="F22" i="52"/>
  <c r="AA23" i="13"/>
  <c r="F21" i="52" s="1"/>
  <c r="C79" i="50"/>
  <c r="AH20" i="13"/>
  <c r="C108" i="50"/>
  <c r="AO64" i="13"/>
  <c r="C128" i="50"/>
  <c r="AA42" i="13"/>
  <c r="C78" i="50"/>
  <c r="BE13" i="27" a="1"/>
  <c r="BH13" i="27" s="1"/>
  <c r="M10" i="48"/>
  <c r="M8" i="48"/>
  <c r="M13" i="48"/>
  <c r="E16" i="48"/>
  <c r="M11" i="48"/>
  <c r="M3" i="48"/>
  <c r="M6" i="48"/>
  <c r="M12" i="48"/>
  <c r="M9" i="48"/>
  <c r="M5" i="48"/>
  <c r="M4" i="48"/>
  <c r="K5" i="48"/>
  <c r="M7" i="48"/>
  <c r="CA16" i="38"/>
  <c r="CA14" i="38"/>
  <c r="CA15" i="38"/>
  <c r="CA17" i="38"/>
  <c r="BC16" i="38"/>
  <c r="BC14" i="38"/>
  <c r="BC17" i="38"/>
  <c r="BC15" i="38"/>
  <c r="BO17" i="38"/>
  <c r="BO15" i="38"/>
  <c r="BO16" i="38"/>
  <c r="BO14" i="38"/>
  <c r="L22" i="38" a="1"/>
  <c r="BZ14" i="38"/>
  <c r="BZ16" i="38"/>
  <c r="BZ17" i="38"/>
  <c r="BZ15" i="38"/>
  <c r="CC15" i="38"/>
  <c r="CC17" i="38"/>
  <c r="CC16" i="38"/>
  <c r="CC14" i="38"/>
  <c r="BB16" i="38"/>
  <c r="BB15" i="38"/>
  <c r="BB14" i="38"/>
  <c r="BB17" i="38"/>
  <c r="AZ14" i="38"/>
  <c r="AZ17" i="38"/>
  <c r="AZ16" i="38"/>
  <c r="AZ15" i="38"/>
  <c r="BN15" i="38"/>
  <c r="BN17" i="38"/>
  <c r="BN16" i="38"/>
  <c r="BN14" i="38"/>
  <c r="BS13" i="27" a="1"/>
  <c r="BS13" i="27" s="1"/>
  <c r="BE21" i="15" a="1"/>
  <c r="BE21" i="15" s="1"/>
  <c r="CB16" i="38"/>
  <c r="CB17" i="38"/>
  <c r="CB15" i="38"/>
  <c r="CB14" i="38"/>
  <c r="BA14" i="38"/>
  <c r="BA16" i="38"/>
  <c r="BA17" i="38"/>
  <c r="BA15" i="38"/>
  <c r="BQ14" i="38"/>
  <c r="BQ16" i="38"/>
  <c r="BQ17" i="38"/>
  <c r="BQ15" i="38"/>
  <c r="BP14" i="38"/>
  <c r="BP17" i="38"/>
  <c r="BP16" i="38"/>
  <c r="BP15" i="38"/>
  <c r="BE13" i="41" a="1"/>
  <c r="BF13" i="41" s="1"/>
  <c r="L22" i="41"/>
  <c r="CE13" i="27" a="1"/>
  <c r="CE13" i="27" s="1"/>
  <c r="M24" i="41"/>
  <c r="L23" i="41"/>
  <c r="M22" i="41"/>
  <c r="O22" i="41"/>
  <c r="N25" i="41"/>
  <c r="N24" i="41"/>
  <c r="L24" i="41"/>
  <c r="L25" i="41"/>
  <c r="N22" i="41"/>
  <c r="O25" i="41"/>
  <c r="M23" i="41"/>
  <c r="N23" i="41"/>
  <c r="M25" i="41"/>
  <c r="O23" i="41"/>
  <c r="CE13" i="41" a="1"/>
  <c r="CH13" i="41" s="1"/>
  <c r="BF21" i="42"/>
  <c r="BH21" i="42"/>
  <c r="BG21" i="42"/>
  <c r="BE21" i="42"/>
  <c r="CE13" i="47"/>
  <c r="BE14" i="45" a="1"/>
  <c r="BT13" i="43"/>
  <c r="BU13" i="43"/>
  <c r="BS13" i="43"/>
  <c r="BV13" i="43"/>
  <c r="BS13" i="41" a="1"/>
  <c r="L25" i="43"/>
  <c r="M24" i="43"/>
  <c r="M22" i="43"/>
  <c r="N24" i="43"/>
  <c r="M23" i="43"/>
  <c r="N25" i="43"/>
  <c r="L22" i="43"/>
  <c r="N23" i="43"/>
  <c r="L23" i="43"/>
  <c r="M25" i="43"/>
  <c r="L24" i="43"/>
  <c r="O22" i="43"/>
  <c r="O25" i="43"/>
  <c r="O23" i="43"/>
  <c r="N22" i="43"/>
  <c r="O24" i="40"/>
  <c r="M23" i="40"/>
  <c r="M22" i="40"/>
  <c r="N24" i="40"/>
  <c r="N22" i="40"/>
  <c r="O25" i="40"/>
  <c r="M24" i="40"/>
  <c r="L24" i="40"/>
  <c r="L23" i="40"/>
  <c r="M25" i="40"/>
  <c r="O22" i="40"/>
  <c r="N23" i="40"/>
  <c r="L22" i="40"/>
  <c r="N25" i="40"/>
  <c r="L25" i="40"/>
  <c r="CE14" i="39" a="1"/>
  <c r="BE14" i="39" a="1"/>
  <c r="N25" i="47"/>
  <c r="O24" i="47"/>
  <c r="L24" i="47"/>
  <c r="M23" i="47"/>
  <c r="N22" i="47"/>
  <c r="O25" i="47"/>
  <c r="N24" i="47"/>
  <c r="N23" i="47"/>
  <c r="M22" i="47"/>
  <c r="M25" i="47"/>
  <c r="M24" i="47"/>
  <c r="L23" i="47"/>
  <c r="L22" i="47"/>
  <c r="L25" i="47"/>
  <c r="O23" i="47"/>
  <c r="O22" i="47"/>
  <c r="N25" i="46"/>
  <c r="O24" i="46"/>
  <c r="L24" i="46"/>
  <c r="M23" i="46"/>
  <c r="N22" i="46"/>
  <c r="O25" i="46"/>
  <c r="N24" i="46"/>
  <c r="N23" i="46"/>
  <c r="M22" i="46"/>
  <c r="M25" i="46"/>
  <c r="M24" i="46"/>
  <c r="L23" i="46"/>
  <c r="L22" i="46"/>
  <c r="L25" i="46"/>
  <c r="O23" i="46"/>
  <c r="O22" i="46"/>
  <c r="BG13" i="44"/>
  <c r="BF13" i="44"/>
  <c r="BH13" i="44"/>
  <c r="BE13" i="44"/>
  <c r="O25" i="44"/>
  <c r="L25" i="44"/>
  <c r="M24" i="44"/>
  <c r="N23" i="44"/>
  <c r="O22" i="44"/>
  <c r="L22" i="44"/>
  <c r="N25" i="44"/>
  <c r="O24" i="44"/>
  <c r="L24" i="44"/>
  <c r="M23" i="44"/>
  <c r="N22" i="44"/>
  <c r="M25" i="44"/>
  <c r="N24" i="44"/>
  <c r="O23" i="44"/>
  <c r="L23" i="44"/>
  <c r="M22" i="44"/>
  <c r="CH13" i="40"/>
  <c r="N25" i="27"/>
  <c r="O24" i="27"/>
  <c r="L24" i="27"/>
  <c r="M23" i="27"/>
  <c r="N22" i="27"/>
  <c r="L25" i="27"/>
  <c r="O23" i="27"/>
  <c r="O22" i="27"/>
  <c r="O25" i="27"/>
  <c r="N24" i="27"/>
  <c r="N23" i="27"/>
  <c r="M22" i="27"/>
  <c r="M25" i="27"/>
  <c r="M24" i="27"/>
  <c r="L23" i="27"/>
  <c r="L22" i="27"/>
  <c r="M25" i="15"/>
  <c r="N24" i="15"/>
  <c r="O23" i="15"/>
  <c r="L23" i="15"/>
  <c r="M22" i="15"/>
  <c r="N25" i="15"/>
  <c r="L24" i="15"/>
  <c r="M23" i="15"/>
  <c r="N22" i="15"/>
  <c r="O25" i="15"/>
  <c r="L25" i="15"/>
  <c r="M24" i="15"/>
  <c r="N23" i="15"/>
  <c r="O22" i="15"/>
  <c r="L22" i="15"/>
  <c r="O24" i="15"/>
  <c r="BE13" i="15" a="1"/>
  <c r="BS13" i="15" a="1"/>
  <c r="CE13" i="15" a="1"/>
  <c r="CE13" i="40" l="1"/>
  <c r="CE13" i="46"/>
  <c r="CH13" i="46"/>
  <c r="CF13" i="46"/>
  <c r="BS13" i="44"/>
  <c r="CE13" i="43"/>
  <c r="CG13" i="47"/>
  <c r="BT13" i="44"/>
  <c r="BV13" i="44"/>
  <c r="CF13" i="40"/>
  <c r="CE14" i="40" s="1" a="1"/>
  <c r="BF13" i="43"/>
  <c r="CH13" i="47"/>
  <c r="BE13" i="40"/>
  <c r="BE13" i="47"/>
  <c r="CG13" i="43"/>
  <c r="BE13" i="43"/>
  <c r="CH13" i="43"/>
  <c r="BG13" i="43"/>
  <c r="BV13" i="47"/>
  <c r="BT13" i="47"/>
  <c r="BE14" i="42" a="1"/>
  <c r="BH16" i="42" s="1"/>
  <c r="BS14" i="39" a="1"/>
  <c r="BT14" i="39" s="1"/>
  <c r="CE14" i="45" a="1"/>
  <c r="CH15" i="45" s="1"/>
  <c r="BE13" i="46"/>
  <c r="CH13" i="44"/>
  <c r="BU13" i="40"/>
  <c r="BT13" i="40"/>
  <c r="BS13" i="46"/>
  <c r="BU13" i="46"/>
  <c r="BS13" i="40"/>
  <c r="CG13" i="44"/>
  <c r="CF13" i="44"/>
  <c r="BH13" i="46"/>
  <c r="BG13" i="46"/>
  <c r="BS14" i="45" a="1"/>
  <c r="BT14" i="45" s="1"/>
  <c r="BH13" i="40"/>
  <c r="BG13" i="40"/>
  <c r="BF13" i="47"/>
  <c r="BG13" i="47"/>
  <c r="BF13" i="27"/>
  <c r="BS14" i="42" a="1"/>
  <c r="BT16" i="42" s="1"/>
  <c r="BV13" i="46"/>
  <c r="BS13" i="47"/>
  <c r="BE21" i="46"/>
  <c r="BF21" i="46"/>
  <c r="BH21" i="46"/>
  <c r="BG21" i="46"/>
  <c r="BE21" i="47"/>
  <c r="BG21" i="47"/>
  <c r="BH21" i="47"/>
  <c r="BF21" i="47"/>
  <c r="BE22" i="45" a="1"/>
  <c r="BF21" i="44"/>
  <c r="BG21" i="44"/>
  <c r="BE21" i="44"/>
  <c r="BH21" i="44"/>
  <c r="BG21" i="43"/>
  <c r="BH21" i="43"/>
  <c r="BF21" i="43"/>
  <c r="BE21" i="43"/>
  <c r="BH21" i="40"/>
  <c r="BE21" i="40"/>
  <c r="BG21" i="40"/>
  <c r="BF21" i="40"/>
  <c r="BE21" i="41"/>
  <c r="BG21" i="41"/>
  <c r="BH21" i="41"/>
  <c r="BF21" i="41"/>
  <c r="BE22" i="39" a="1"/>
  <c r="AO33" i="13"/>
  <c r="BH21" i="15"/>
  <c r="C121" i="50"/>
  <c r="C107" i="50"/>
  <c r="BE21" i="38" a="1"/>
  <c r="BG21" i="27"/>
  <c r="BE21" i="27"/>
  <c r="BF21" i="27"/>
  <c r="BH21" i="27"/>
  <c r="AH45" i="13"/>
  <c r="B29" i="49" s="1"/>
  <c r="C126" i="50" s="1"/>
  <c r="C120" i="50"/>
  <c r="AH29" i="13"/>
  <c r="CE14" i="42" a="1"/>
  <c r="CF16" i="42" s="1"/>
  <c r="C110" i="50"/>
  <c r="B32" i="49"/>
  <c r="AO65" i="13" s="1"/>
  <c r="F43" i="52"/>
  <c r="C117" i="50"/>
  <c r="B26" i="49"/>
  <c r="C123" i="50" s="1"/>
  <c r="C109" i="50"/>
  <c r="AH21" i="13"/>
  <c r="F37" i="52" s="1"/>
  <c r="B16" i="49"/>
  <c r="C114" i="50" s="1"/>
  <c r="F26" i="52"/>
  <c r="B27" i="49"/>
  <c r="AO32" i="13" s="1"/>
  <c r="F38" i="52"/>
  <c r="AO16" i="13"/>
  <c r="C122" i="50"/>
  <c r="BE13" i="27"/>
  <c r="BG13" i="27"/>
  <c r="BV13" i="27"/>
  <c r="BG21" i="15"/>
  <c r="BF21" i="15"/>
  <c r="BU13" i="27"/>
  <c r="BT13" i="27"/>
  <c r="BE13" i="41"/>
  <c r="BH13" i="41"/>
  <c r="BG13" i="41"/>
  <c r="O12" i="48"/>
  <c r="O6" i="48"/>
  <c r="O3" i="48"/>
  <c r="O7" i="48"/>
  <c r="O11" i="48"/>
  <c r="O13" i="48"/>
  <c r="O9" i="48"/>
  <c r="O14" i="48"/>
  <c r="O4" i="48"/>
  <c r="O8" i="48"/>
  <c r="O10" i="48"/>
  <c r="K17" i="48"/>
  <c r="L5" i="48" s="1"/>
  <c r="K16" i="48"/>
  <c r="O5" i="48"/>
  <c r="BS13" i="38" a="1"/>
  <c r="BU13" i="38" s="1"/>
  <c r="CG13" i="27"/>
  <c r="BE13" i="38" a="1"/>
  <c r="CE13" i="38" a="1"/>
  <c r="CF13" i="27"/>
  <c r="CE13" i="41"/>
  <c r="N24" i="38"/>
  <c r="M22" i="38"/>
  <c r="N23" i="38"/>
  <c r="L24" i="38"/>
  <c r="L22" i="38"/>
  <c r="O23" i="38"/>
  <c r="O25" i="38"/>
  <c r="N22" i="38"/>
  <c r="O22" i="38"/>
  <c r="M24" i="38"/>
  <c r="M25" i="38"/>
  <c r="L23" i="38"/>
  <c r="O24" i="38"/>
  <c r="L25" i="38"/>
  <c r="N25" i="38"/>
  <c r="M23" i="38"/>
  <c r="CH13" i="27"/>
  <c r="CG13" i="41"/>
  <c r="CF13" i="41"/>
  <c r="BE22" i="42" a="1"/>
  <c r="BE17" i="45"/>
  <c r="BH14" i="45"/>
  <c r="BH16" i="45"/>
  <c r="BG14" i="45"/>
  <c r="BE15" i="45"/>
  <c r="BF16" i="45"/>
  <c r="BE14" i="45"/>
  <c r="BE16" i="45"/>
  <c r="BH15" i="45"/>
  <c r="BG16" i="45"/>
  <c r="BH17" i="45"/>
  <c r="BG15" i="45"/>
  <c r="BG17" i="45"/>
  <c r="BF15" i="45"/>
  <c r="BF17" i="45"/>
  <c r="BF14" i="45"/>
  <c r="BS14" i="43" a="1"/>
  <c r="BT15" i="43" s="1"/>
  <c r="BT13" i="41"/>
  <c r="BS13" i="41"/>
  <c r="BV13" i="41"/>
  <c r="BU13" i="41"/>
  <c r="BE16" i="39"/>
  <c r="BF17" i="39"/>
  <c r="BE15" i="39"/>
  <c r="BH14" i="39"/>
  <c r="BH17" i="39"/>
  <c r="BG17" i="39"/>
  <c r="BF15" i="39"/>
  <c r="BG16" i="39"/>
  <c r="BF14" i="39"/>
  <c r="BF16" i="39"/>
  <c r="BG15" i="39"/>
  <c r="BH16" i="39"/>
  <c r="BG14" i="39"/>
  <c r="BH15" i="39"/>
  <c r="BE17" i="39"/>
  <c r="BE14" i="39"/>
  <c r="CF17" i="39"/>
  <c r="CG16" i="39"/>
  <c r="CF14" i="39"/>
  <c r="CG15" i="39"/>
  <c r="CH15" i="39"/>
  <c r="CE17" i="39"/>
  <c r="CH17" i="39"/>
  <c r="CG14" i="39"/>
  <c r="CG17" i="39"/>
  <c r="CE15" i="39"/>
  <c r="CE16" i="39"/>
  <c r="CH16" i="39"/>
  <c r="CF16" i="39"/>
  <c r="CE14" i="39"/>
  <c r="CH14" i="39"/>
  <c r="CF15" i="39"/>
  <c r="CE14" i="46" a="1"/>
  <c r="BE14" i="44" a="1"/>
  <c r="BT13" i="15"/>
  <c r="BV13" i="15"/>
  <c r="BS13" i="15"/>
  <c r="BU13" i="15"/>
  <c r="CG13" i="15"/>
  <c r="CF13" i="15"/>
  <c r="CH13" i="15"/>
  <c r="CE13" i="15"/>
  <c r="BH13" i="15"/>
  <c r="BE13" i="15"/>
  <c r="BF13" i="15"/>
  <c r="BG13" i="15"/>
  <c r="BG14" i="42" l="1"/>
  <c r="BV17" i="39"/>
  <c r="AO48" i="13"/>
  <c r="BV15" i="39"/>
  <c r="BS17" i="39"/>
  <c r="BV16" i="39"/>
  <c r="BU16" i="39"/>
  <c r="CF15" i="45"/>
  <c r="BV14" i="45"/>
  <c r="BV14" i="39"/>
  <c r="BU15" i="39"/>
  <c r="BH14" i="42"/>
  <c r="BU17" i="39"/>
  <c r="BT15" i="39"/>
  <c r="BT16" i="39"/>
  <c r="BT17" i="39"/>
  <c r="BE14" i="43" a="1"/>
  <c r="BE15" i="43" s="1"/>
  <c r="CE14" i="47" a="1"/>
  <c r="CG16" i="47" s="1"/>
  <c r="BS14" i="44" a="1"/>
  <c r="BT17" i="44" s="1"/>
  <c r="BH15" i="42"/>
  <c r="BF14" i="42"/>
  <c r="BG16" i="42"/>
  <c r="BG15" i="42"/>
  <c r="BG17" i="42"/>
  <c r="BF17" i="42"/>
  <c r="BE16" i="42"/>
  <c r="BE15" i="42"/>
  <c r="BS14" i="40" a="1"/>
  <c r="BS16" i="40" s="1"/>
  <c r="CE14" i="43" a="1"/>
  <c r="CG16" i="43" s="1"/>
  <c r="BF16" i="42"/>
  <c r="BF15" i="42"/>
  <c r="BE14" i="42"/>
  <c r="BH17" i="42"/>
  <c r="BE17" i="42"/>
  <c r="CE14" i="45"/>
  <c r="BE14" i="40" a="1"/>
  <c r="BF17" i="40" s="1"/>
  <c r="CF14" i="45"/>
  <c r="BS14" i="45"/>
  <c r="BT14" i="42"/>
  <c r="BS14" i="47" a="1"/>
  <c r="BS17" i="47" s="1"/>
  <c r="BE14" i="46" a="1"/>
  <c r="BH16" i="46" s="1"/>
  <c r="CG17" i="45"/>
  <c r="CF16" i="45"/>
  <c r="CG16" i="45"/>
  <c r="CF17" i="45"/>
  <c r="CH17" i="45"/>
  <c r="CE16" i="45"/>
  <c r="CH16" i="45"/>
  <c r="BT15" i="45"/>
  <c r="BU17" i="45"/>
  <c r="BS14" i="39"/>
  <c r="BS15" i="39"/>
  <c r="BU14" i="39"/>
  <c r="BS16" i="39"/>
  <c r="CG15" i="45"/>
  <c r="CG14" i="45"/>
  <c r="CE15" i="45"/>
  <c r="CE17" i="45"/>
  <c r="CH14" i="45"/>
  <c r="BS15" i="45"/>
  <c r="BS14" i="42"/>
  <c r="BU15" i="45"/>
  <c r="BT16" i="45"/>
  <c r="BU14" i="45"/>
  <c r="BS16" i="45"/>
  <c r="BV15" i="42"/>
  <c r="CE14" i="44" a="1"/>
  <c r="CG16" i="44" s="1"/>
  <c r="BS14" i="46" a="1"/>
  <c r="BT16" i="46" s="1"/>
  <c r="BV16" i="45"/>
  <c r="BT17" i="45"/>
  <c r="BV17" i="45"/>
  <c r="BV15" i="45"/>
  <c r="BS17" i="45"/>
  <c r="BU16" i="45"/>
  <c r="BE14" i="47" a="1"/>
  <c r="BE17" i="47" s="1"/>
  <c r="BS16" i="42"/>
  <c r="BV17" i="42"/>
  <c r="BS15" i="42"/>
  <c r="BU15" i="42"/>
  <c r="BU14" i="42"/>
  <c r="BV14" i="42"/>
  <c r="BT17" i="42"/>
  <c r="BU16" i="42"/>
  <c r="BT15" i="42"/>
  <c r="BU17" i="42"/>
  <c r="BS17" i="42"/>
  <c r="BV16" i="42"/>
  <c r="BS14" i="27" a="1"/>
  <c r="BV16" i="27" s="1"/>
  <c r="BE22" i="44" a="1"/>
  <c r="BH25" i="44" s="1"/>
  <c r="BE22" i="47" a="1"/>
  <c r="BE22" i="46" a="1"/>
  <c r="BF24" i="45"/>
  <c r="BE24" i="45"/>
  <c r="BE23" i="45"/>
  <c r="BH25" i="45"/>
  <c r="BG23" i="45"/>
  <c r="BG25" i="45"/>
  <c r="BF23" i="45"/>
  <c r="BG24" i="45"/>
  <c r="BF22" i="45"/>
  <c r="BE25" i="45"/>
  <c r="BH22" i="45"/>
  <c r="BH24" i="45"/>
  <c r="BG22" i="45"/>
  <c r="BH23" i="45"/>
  <c r="BE22" i="45"/>
  <c r="BF25" i="45"/>
  <c r="CF14" i="42"/>
  <c r="BE22" i="43" a="1"/>
  <c r="BE14" i="27" a="1"/>
  <c r="BH15" i="27" s="1"/>
  <c r="C129" i="50"/>
  <c r="BE22" i="41" a="1"/>
  <c r="BE22" i="40" a="1"/>
  <c r="BH24" i="39"/>
  <c r="BG25" i="39"/>
  <c r="BH23" i="39"/>
  <c r="BG24" i="39"/>
  <c r="BH25" i="39"/>
  <c r="BG23" i="39"/>
  <c r="BF24" i="39"/>
  <c r="BG22" i="39"/>
  <c r="BH22" i="39"/>
  <c r="BE22" i="39"/>
  <c r="BF25" i="39"/>
  <c r="BE24" i="39"/>
  <c r="BE25" i="39"/>
  <c r="BF22" i="39"/>
  <c r="BE23" i="39"/>
  <c r="BF23" i="39"/>
  <c r="AH44" i="13"/>
  <c r="F40" i="52" s="1"/>
  <c r="AO17" i="13"/>
  <c r="F46" i="52" s="1"/>
  <c r="CG17" i="42"/>
  <c r="CE14" i="42"/>
  <c r="CF17" i="42"/>
  <c r="BT13" i="38"/>
  <c r="BG21" i="38"/>
  <c r="BE21" i="38"/>
  <c r="BH21" i="38"/>
  <c r="BF21" i="38"/>
  <c r="C124" i="50"/>
  <c r="BE22" i="27" a="1"/>
  <c r="CG15" i="42"/>
  <c r="CH14" i="42"/>
  <c r="CE17" i="42"/>
  <c r="CE15" i="42"/>
  <c r="CE16" i="42"/>
  <c r="CH16" i="42"/>
  <c r="CH15" i="42"/>
  <c r="CG16" i="42"/>
  <c r="CG14" i="42"/>
  <c r="CH17" i="42"/>
  <c r="CF15" i="42"/>
  <c r="B37" i="49"/>
  <c r="C133" i="50" s="1"/>
  <c r="F49" i="52"/>
  <c r="B36" i="49"/>
  <c r="C132" i="50" s="1"/>
  <c r="B35" i="49"/>
  <c r="AV24" i="13" s="1"/>
  <c r="F47" i="52"/>
  <c r="B34" i="49"/>
  <c r="AV23" i="13" s="1"/>
  <c r="BE22" i="15" a="1"/>
  <c r="BE24" i="15" s="1"/>
  <c r="BE14" i="41" a="1"/>
  <c r="BH16" i="41" s="1"/>
  <c r="BV13" i="38"/>
  <c r="BS13" i="38"/>
  <c r="L3" i="48"/>
  <c r="L6" i="48"/>
  <c r="L11" i="48"/>
  <c r="L8" i="48"/>
  <c r="L4" i="48"/>
  <c r="L12" i="48"/>
  <c r="L13" i="48"/>
  <c r="L10" i="48"/>
  <c r="L14" i="48"/>
  <c r="L9" i="48"/>
  <c r="L7" i="48"/>
  <c r="CE14" i="27" a="1"/>
  <c r="CH16" i="27" s="1"/>
  <c r="BT16" i="40"/>
  <c r="CE14" i="41" a="1"/>
  <c r="CF16" i="41" s="1"/>
  <c r="CF13" i="38"/>
  <c r="CH13" i="38"/>
  <c r="CG13" i="38"/>
  <c r="CE13" i="38"/>
  <c r="BG13" i="38"/>
  <c r="BH13" i="38"/>
  <c r="BF13" i="38"/>
  <c r="BE13" i="38"/>
  <c r="BU14" i="43"/>
  <c r="BS17" i="43"/>
  <c r="BV15" i="43"/>
  <c r="BT14" i="43"/>
  <c r="BT16" i="43"/>
  <c r="BV17" i="43"/>
  <c r="BS14" i="43"/>
  <c r="BV16" i="43"/>
  <c r="BS15" i="43"/>
  <c r="BS16" i="43"/>
  <c r="BU16" i="43"/>
  <c r="BV14" i="43"/>
  <c r="BU17" i="43"/>
  <c r="BU15" i="43"/>
  <c r="BT17" i="43"/>
  <c r="BH23" i="42"/>
  <c r="BH25" i="42"/>
  <c r="BG22" i="42"/>
  <c r="BG25" i="42"/>
  <c r="BF23" i="42"/>
  <c r="BG24" i="42"/>
  <c r="BF22" i="42"/>
  <c r="BG23" i="42"/>
  <c r="BH22" i="42"/>
  <c r="BE22" i="42"/>
  <c r="BF25" i="42"/>
  <c r="BE23" i="42"/>
  <c r="BH24" i="42"/>
  <c r="BF24" i="42"/>
  <c r="BE24" i="42"/>
  <c r="BE25" i="42"/>
  <c r="CF17" i="47"/>
  <c r="BS14" i="41" a="1"/>
  <c r="CH17" i="46"/>
  <c r="CE17" i="46"/>
  <c r="CF17" i="46"/>
  <c r="CF16" i="46"/>
  <c r="CG15" i="46"/>
  <c r="CH14" i="46"/>
  <c r="CE14" i="46"/>
  <c r="CH16" i="46"/>
  <c r="CE16" i="46"/>
  <c r="CF15" i="46"/>
  <c r="CG14" i="46"/>
  <c r="CG17" i="46"/>
  <c r="CE15" i="46"/>
  <c r="CG16" i="46"/>
  <c r="CF14" i="46"/>
  <c r="CH15" i="46"/>
  <c r="BH17" i="44"/>
  <c r="BE17" i="44"/>
  <c r="BF16" i="44"/>
  <c r="BG15" i="44"/>
  <c r="BH14" i="44"/>
  <c r="BE14" i="44"/>
  <c r="BG17" i="44"/>
  <c r="BH16" i="44"/>
  <c r="BE16" i="44"/>
  <c r="BF15" i="44"/>
  <c r="BG14" i="44"/>
  <c r="BF17" i="44"/>
  <c r="BG16" i="44"/>
  <c r="BH15" i="44"/>
  <c r="BF14" i="44"/>
  <c r="BE15" i="44"/>
  <c r="CG17" i="40"/>
  <c r="CH16" i="40"/>
  <c r="CE16" i="40"/>
  <c r="CF15" i="40"/>
  <c r="CG14" i="40"/>
  <c r="CH17" i="40"/>
  <c r="CG16" i="40"/>
  <c r="CG15" i="40"/>
  <c r="CF14" i="40"/>
  <c r="CE17" i="40"/>
  <c r="CH15" i="40"/>
  <c r="CH14" i="40"/>
  <c r="CF17" i="40"/>
  <c r="CF16" i="40"/>
  <c r="CE15" i="40"/>
  <c r="CE14" i="40"/>
  <c r="BE14" i="15" a="1"/>
  <c r="CE14" i="15" a="1"/>
  <c r="BS14" i="15" a="1"/>
  <c r="BG17" i="43" l="1"/>
  <c r="CG17" i="47"/>
  <c r="BT14" i="44"/>
  <c r="BF16" i="46"/>
  <c r="CF16" i="43"/>
  <c r="BE16" i="43"/>
  <c r="BF17" i="43"/>
  <c r="BS16" i="44"/>
  <c r="BU15" i="44"/>
  <c r="BU17" i="44"/>
  <c r="BT16" i="44"/>
  <c r="BV15" i="44"/>
  <c r="BT15" i="47"/>
  <c r="BT15" i="44"/>
  <c r="BS14" i="44"/>
  <c r="BV17" i="44"/>
  <c r="BU16" i="44"/>
  <c r="BU14" i="44"/>
  <c r="BV16" i="44"/>
  <c r="BV14" i="44"/>
  <c r="BS17" i="44"/>
  <c r="BS15" i="44"/>
  <c r="BS14" i="40"/>
  <c r="BV14" i="40"/>
  <c r="BV16" i="40"/>
  <c r="BV17" i="27"/>
  <c r="BS17" i="40"/>
  <c r="BH17" i="47"/>
  <c r="BH14" i="47"/>
  <c r="BF14" i="46"/>
  <c r="BG17" i="46"/>
  <c r="CH16" i="44"/>
  <c r="CG15" i="44"/>
  <c r="CE15" i="44"/>
  <c r="CF14" i="43"/>
  <c r="CE14" i="43"/>
  <c r="BS17" i="27"/>
  <c r="BG15" i="40"/>
  <c r="CH15" i="47"/>
  <c r="CF16" i="47"/>
  <c r="BG14" i="47"/>
  <c r="BE17" i="40"/>
  <c r="BF17" i="46"/>
  <c r="CG17" i="43"/>
  <c r="BG14" i="43"/>
  <c r="BE14" i="43"/>
  <c r="CH14" i="47"/>
  <c r="BE17" i="46"/>
  <c r="BE15" i="46"/>
  <c r="BF15" i="46"/>
  <c r="CH16" i="43"/>
  <c r="CG14" i="43"/>
  <c r="CF15" i="43"/>
  <c r="BH15" i="43"/>
  <c r="BH14" i="43"/>
  <c r="BF14" i="43"/>
  <c r="BG15" i="43"/>
  <c r="BG16" i="43"/>
  <c r="BF16" i="43"/>
  <c r="BE14" i="46"/>
  <c r="BG15" i="46"/>
  <c r="BG16" i="46"/>
  <c r="BE16" i="46"/>
  <c r="CF17" i="43"/>
  <c r="CH17" i="43"/>
  <c r="CG15" i="43"/>
  <c r="BF15" i="43"/>
  <c r="BE17" i="43"/>
  <c r="BH16" i="43"/>
  <c r="BH17" i="43"/>
  <c r="BE14" i="40"/>
  <c r="BH15" i="40"/>
  <c r="CG15" i="47"/>
  <c r="CE16" i="47"/>
  <c r="CE17" i="47"/>
  <c r="CH16" i="47"/>
  <c r="CF14" i="47"/>
  <c r="BE15" i="47"/>
  <c r="BH15" i="47"/>
  <c r="BG17" i="40"/>
  <c r="CG14" i="47"/>
  <c r="CH17" i="47"/>
  <c r="CF15" i="47"/>
  <c r="CE15" i="47"/>
  <c r="CE14" i="47"/>
  <c r="BF15" i="47"/>
  <c r="BH16" i="47"/>
  <c r="BG16" i="47"/>
  <c r="BV15" i="47"/>
  <c r="BU15" i="40"/>
  <c r="BU17" i="40"/>
  <c r="BV17" i="40"/>
  <c r="BU16" i="40"/>
  <c r="BS15" i="40"/>
  <c r="BS14" i="47"/>
  <c r="BT16" i="47"/>
  <c r="BV16" i="47"/>
  <c r="BT17" i="40"/>
  <c r="BV15" i="40"/>
  <c r="BT15" i="40"/>
  <c r="BT14" i="40"/>
  <c r="BU14" i="40"/>
  <c r="BT16" i="27"/>
  <c r="BV15" i="27"/>
  <c r="BU17" i="27"/>
  <c r="BH16" i="40"/>
  <c r="BF15" i="40"/>
  <c r="BH14" i="40"/>
  <c r="BF14" i="40"/>
  <c r="BG16" i="40"/>
  <c r="CG14" i="44"/>
  <c r="CG17" i="44"/>
  <c r="CE17" i="44"/>
  <c r="CH15" i="44"/>
  <c r="BS14" i="27"/>
  <c r="BS15" i="27"/>
  <c r="BG14" i="40"/>
  <c r="BH17" i="40"/>
  <c r="BF16" i="40"/>
  <c r="BE16" i="40"/>
  <c r="BE15" i="40"/>
  <c r="BH14" i="46"/>
  <c r="BH17" i="46"/>
  <c r="BH15" i="46"/>
  <c r="BG14" i="46"/>
  <c r="CF15" i="44"/>
  <c r="CH14" i="44"/>
  <c r="CH17" i="44"/>
  <c r="CF17" i="44"/>
  <c r="CE17" i="43"/>
  <c r="CE15" i="43"/>
  <c r="CE16" i="43"/>
  <c r="CH15" i="43"/>
  <c r="CH14" i="43"/>
  <c r="BF17" i="47"/>
  <c r="BF14" i="47"/>
  <c r="BE16" i="47"/>
  <c r="BG17" i="47"/>
  <c r="BG15" i="47"/>
  <c r="BE14" i="47"/>
  <c r="BF16" i="47"/>
  <c r="BU16" i="46"/>
  <c r="BU14" i="47"/>
  <c r="BT17" i="47"/>
  <c r="BS15" i="47"/>
  <c r="BV16" i="46"/>
  <c r="BU15" i="47"/>
  <c r="BS16" i="47"/>
  <c r="BU16" i="47"/>
  <c r="BU17" i="47"/>
  <c r="BT14" i="47"/>
  <c r="BV14" i="47"/>
  <c r="BV17" i="47"/>
  <c r="BF14" i="27"/>
  <c r="BS16" i="27"/>
  <c r="BT15" i="27"/>
  <c r="BT14" i="27"/>
  <c r="CE16" i="44"/>
  <c r="CE14" i="44"/>
  <c r="CF16" i="44"/>
  <c r="CF14" i="44"/>
  <c r="BS14" i="46"/>
  <c r="BT14" i="46"/>
  <c r="BU17" i="46"/>
  <c r="BS16" i="46"/>
  <c r="BV17" i="46"/>
  <c r="BT15" i="46"/>
  <c r="BS17" i="46"/>
  <c r="BU14" i="46"/>
  <c r="BV15" i="46"/>
  <c r="BU15" i="46"/>
  <c r="BT17" i="46"/>
  <c r="BV14" i="46"/>
  <c r="BS15" i="46"/>
  <c r="BH16" i="27"/>
  <c r="BU14" i="27"/>
  <c r="BU16" i="27"/>
  <c r="BT17" i="27"/>
  <c r="BU15" i="27"/>
  <c r="BV14" i="27"/>
  <c r="BF23" i="44"/>
  <c r="BE16" i="27"/>
  <c r="BG16" i="27"/>
  <c r="BG24" i="44"/>
  <c r="BF15" i="27"/>
  <c r="BF24" i="44"/>
  <c r="BE22" i="44"/>
  <c r="BE23" i="44"/>
  <c r="BG25" i="44"/>
  <c r="BE25" i="44"/>
  <c r="BH24" i="44"/>
  <c r="BH23" i="44"/>
  <c r="BH22" i="44"/>
  <c r="BG23" i="44"/>
  <c r="BE24" i="44"/>
  <c r="BF22" i="44"/>
  <c r="BG22" i="44"/>
  <c r="BF25" i="44"/>
  <c r="BG14" i="27"/>
  <c r="BH17" i="27"/>
  <c r="BE17" i="27"/>
  <c r="BF16" i="27"/>
  <c r="BE15" i="27"/>
  <c r="BF17" i="27"/>
  <c r="BG15" i="27"/>
  <c r="BH14" i="27"/>
  <c r="BE14" i="27"/>
  <c r="BG17" i="27"/>
  <c r="AV55" i="13"/>
  <c r="BE25" i="46"/>
  <c r="BH22" i="46"/>
  <c r="BH24" i="46"/>
  <c r="BG22" i="46"/>
  <c r="BH23" i="46"/>
  <c r="BF24" i="46"/>
  <c r="BE22" i="46"/>
  <c r="BE24" i="46"/>
  <c r="BG24" i="46"/>
  <c r="BE23" i="46"/>
  <c r="BH25" i="46"/>
  <c r="BG23" i="46"/>
  <c r="BG25" i="46"/>
  <c r="BF23" i="46"/>
  <c r="BF22" i="46"/>
  <c r="BF25" i="46"/>
  <c r="BH24" i="47"/>
  <c r="BE22" i="47"/>
  <c r="BE24" i="47"/>
  <c r="BF22" i="47"/>
  <c r="BG22" i="47"/>
  <c r="BG25" i="47"/>
  <c r="BG23" i="47"/>
  <c r="BG24" i="47"/>
  <c r="BF25" i="47"/>
  <c r="BE25" i="47"/>
  <c r="BH23" i="47"/>
  <c r="BH25" i="47"/>
  <c r="BF24" i="47"/>
  <c r="BH22" i="47"/>
  <c r="BF23" i="47"/>
  <c r="BE23" i="47"/>
  <c r="BG25" i="43"/>
  <c r="BF23" i="43"/>
  <c r="BG24" i="43"/>
  <c r="BF22" i="43"/>
  <c r="BF24" i="43"/>
  <c r="BH22" i="43"/>
  <c r="BE24" i="43"/>
  <c r="BE23" i="43"/>
  <c r="BG23" i="43"/>
  <c r="BE25" i="43"/>
  <c r="BH24" i="43"/>
  <c r="BG22" i="43"/>
  <c r="BH23" i="43"/>
  <c r="BH25" i="43"/>
  <c r="BE22" i="43"/>
  <c r="BF25" i="43"/>
  <c r="BF25" i="40"/>
  <c r="BE23" i="40"/>
  <c r="BE24" i="40"/>
  <c r="BF24" i="40"/>
  <c r="BH25" i="40"/>
  <c r="BG22" i="40"/>
  <c r="BH23" i="40"/>
  <c r="BE25" i="40"/>
  <c r="BG25" i="40"/>
  <c r="BE22" i="40"/>
  <c r="BG23" i="40"/>
  <c r="BG24" i="40"/>
  <c r="BF22" i="40"/>
  <c r="BH22" i="40"/>
  <c r="BF23" i="40"/>
  <c r="BH24" i="40"/>
  <c r="BH24" i="41"/>
  <c r="BG25" i="41"/>
  <c r="BE25" i="41"/>
  <c r="BH25" i="41"/>
  <c r="BF25" i="41"/>
  <c r="BH23" i="41"/>
  <c r="BF22" i="41"/>
  <c r="BH22" i="41"/>
  <c r="BE24" i="41"/>
  <c r="BE23" i="41"/>
  <c r="BG23" i="41"/>
  <c r="BF23" i="41"/>
  <c r="BF24" i="41"/>
  <c r="BE22" i="41"/>
  <c r="BG24" i="41"/>
  <c r="BG22" i="41"/>
  <c r="BF22" i="15"/>
  <c r="BG24" i="15"/>
  <c r="BH22" i="15"/>
  <c r="BE25" i="15"/>
  <c r="BF23" i="15"/>
  <c r="BG25" i="15"/>
  <c r="BH23" i="15"/>
  <c r="BE22" i="15"/>
  <c r="BF24" i="15"/>
  <c r="BG22" i="15"/>
  <c r="BH24" i="15"/>
  <c r="BE23" i="15"/>
  <c r="BF25" i="15"/>
  <c r="BG23" i="15"/>
  <c r="BH25" i="15"/>
  <c r="BE22" i="38" a="1"/>
  <c r="AV56" i="13"/>
  <c r="B43" i="49" s="1"/>
  <c r="B40" i="49" s="1"/>
  <c r="BF24" i="27"/>
  <c r="BE22" i="27"/>
  <c r="BF22" i="27"/>
  <c r="BH22" i="27"/>
  <c r="BG22" i="27"/>
  <c r="BE24" i="27"/>
  <c r="BF25" i="27"/>
  <c r="BH25" i="27"/>
  <c r="BG24" i="27"/>
  <c r="BG25" i="27"/>
  <c r="BH24" i="27"/>
  <c r="BE23" i="27"/>
  <c r="BG23" i="27"/>
  <c r="BE25" i="27"/>
  <c r="BH23" i="27"/>
  <c r="BF23" i="27"/>
  <c r="C131" i="50"/>
  <c r="C130" i="50"/>
  <c r="B42" i="49"/>
  <c r="B39" i="49" s="1"/>
  <c r="F52" i="52"/>
  <c r="BF15" i="41"/>
  <c r="CG17" i="27"/>
  <c r="BH17" i="41"/>
  <c r="BH15" i="41"/>
  <c r="BE17" i="41"/>
  <c r="BG16" i="41"/>
  <c r="BF14" i="41"/>
  <c r="CH14" i="27"/>
  <c r="BH14" i="41"/>
  <c r="BG17" i="41"/>
  <c r="BE16" i="41"/>
  <c r="BF17" i="41"/>
  <c r="CF14" i="27"/>
  <c r="BE14" i="41"/>
  <c r="BE15" i="41"/>
  <c r="BG15" i="41"/>
  <c r="BF16" i="41"/>
  <c r="BG14" i="41"/>
  <c r="CF17" i="27"/>
  <c r="CF16" i="27"/>
  <c r="CE15" i="27"/>
  <c r="CF15" i="27"/>
  <c r="CE14" i="27"/>
  <c r="CE17" i="27"/>
  <c r="CG16" i="27"/>
  <c r="CE16" i="27"/>
  <c r="CG15" i="27"/>
  <c r="CH17" i="27"/>
  <c r="CH15" i="27"/>
  <c r="CG14" i="27"/>
  <c r="BS14" i="38" a="1"/>
  <c r="BU16" i="38" s="1"/>
  <c r="L16" i="48"/>
  <c r="N5" i="48" s="1"/>
  <c r="Q5" i="48" s="1"/>
  <c r="CE17" i="41"/>
  <c r="CG16" i="41"/>
  <c r="CE16" i="41"/>
  <c r="CG14" i="41"/>
  <c r="CH15" i="41"/>
  <c r="CF17" i="41"/>
  <c r="CF15" i="41"/>
  <c r="CH16" i="41"/>
  <c r="CH17" i="41"/>
  <c r="CE14" i="41"/>
  <c r="CF14" i="41"/>
  <c r="CH14" i="41"/>
  <c r="CE15" i="41"/>
  <c r="CG15" i="41"/>
  <c r="CG17" i="41"/>
  <c r="BE14" i="38" a="1"/>
  <c r="CE14" i="38" a="1"/>
  <c r="BT16" i="41"/>
  <c r="BS14" i="41"/>
  <c r="BT15" i="41"/>
  <c r="BS15" i="41"/>
  <c r="BS16" i="41"/>
  <c r="BS17" i="41"/>
  <c r="BV14" i="41"/>
  <c r="BU16" i="41"/>
  <c r="BV16" i="41"/>
  <c r="BV15" i="41"/>
  <c r="BV17" i="41"/>
  <c r="BU15" i="41"/>
  <c r="BU17" i="41"/>
  <c r="BT14" i="41"/>
  <c r="BT17" i="41"/>
  <c r="BU14" i="41"/>
  <c r="CF17" i="15"/>
  <c r="CG16" i="15"/>
  <c r="CH15" i="15"/>
  <c r="CE15" i="15"/>
  <c r="CF14" i="15"/>
  <c r="CG17" i="15"/>
  <c r="CE16" i="15"/>
  <c r="CF15" i="15"/>
  <c r="CG14" i="15"/>
  <c r="CH17" i="15"/>
  <c r="CE17" i="15"/>
  <c r="CF16" i="15"/>
  <c r="CG15" i="15"/>
  <c r="CH14" i="15"/>
  <c r="CE14" i="15"/>
  <c r="CH16" i="15"/>
  <c r="BT17" i="15"/>
  <c r="BU16" i="15"/>
  <c r="BV15" i="15"/>
  <c r="BS15" i="15"/>
  <c r="BT14" i="15"/>
  <c r="BU17" i="15"/>
  <c r="BV16" i="15"/>
  <c r="BS16" i="15"/>
  <c r="BU14" i="15"/>
  <c r="BV17" i="15"/>
  <c r="BS17" i="15"/>
  <c r="BT16" i="15"/>
  <c r="BU15" i="15"/>
  <c r="BV14" i="15"/>
  <c r="BS14" i="15"/>
  <c r="BT15" i="15"/>
  <c r="BH17" i="15"/>
  <c r="BE17" i="15"/>
  <c r="BF16" i="15"/>
  <c r="BG15" i="15"/>
  <c r="BH14" i="15"/>
  <c r="BE14" i="15"/>
  <c r="BG16" i="15"/>
  <c r="BH15" i="15"/>
  <c r="BE15" i="15"/>
  <c r="BF14" i="15"/>
  <c r="BG17" i="15"/>
  <c r="BH16" i="15"/>
  <c r="BE16" i="15"/>
  <c r="BF15" i="15"/>
  <c r="BG14" i="15"/>
  <c r="BF17" i="15"/>
  <c r="C137" i="50" l="1"/>
  <c r="BC40" i="13"/>
  <c r="F53" i="52"/>
  <c r="BG23" i="38"/>
  <c r="BE23" i="38"/>
  <c r="BF22" i="38"/>
  <c r="BH22" i="38"/>
  <c r="BG25" i="38"/>
  <c r="BE25" i="38"/>
  <c r="BH25" i="38"/>
  <c r="BE24" i="38"/>
  <c r="BG24" i="38"/>
  <c r="BG22" i="38"/>
  <c r="BF24" i="38"/>
  <c r="BF25" i="38"/>
  <c r="BF23" i="38"/>
  <c r="BH23" i="38"/>
  <c r="BH24" i="38"/>
  <c r="BE22" i="38"/>
  <c r="C136" i="50"/>
  <c r="BC39" i="13"/>
  <c r="BC31" i="13"/>
  <c r="C135" i="50"/>
  <c r="BC30" i="13"/>
  <c r="C134" i="50"/>
  <c r="BT15" i="38"/>
  <c r="BS17" i="38"/>
  <c r="BU17" i="38"/>
  <c r="BT17" i="38"/>
  <c r="BV14" i="38"/>
  <c r="BU14" i="38"/>
  <c r="BV15" i="38"/>
  <c r="BV16" i="38"/>
  <c r="BT16" i="38"/>
  <c r="BT14" i="38"/>
  <c r="BS15" i="38"/>
  <c r="BV17" i="38"/>
  <c r="BS14" i="38"/>
  <c r="BS16" i="38"/>
  <c r="BU15" i="38"/>
  <c r="N12" i="48"/>
  <c r="Q12" i="48" s="1"/>
  <c r="N11" i="48"/>
  <c r="Q11" i="48" s="1"/>
  <c r="N3" i="48"/>
  <c r="Q3" i="48" s="1"/>
  <c r="N13" i="48"/>
  <c r="Q13" i="48" s="1"/>
  <c r="N4" i="48"/>
  <c r="Q4" i="48" s="1"/>
  <c r="N9" i="48"/>
  <c r="Q9" i="48" s="1"/>
  <c r="N10" i="48"/>
  <c r="Q10" i="48" s="1"/>
  <c r="N14" i="48"/>
  <c r="Q14" i="48" s="1"/>
  <c r="N8" i="48"/>
  <c r="Q8" i="48" s="1"/>
  <c r="N6" i="48"/>
  <c r="Q6" i="48" s="1"/>
  <c r="N7" i="48"/>
  <c r="Q7" i="48" s="1"/>
  <c r="CF17" i="38"/>
  <c r="CE14" i="38"/>
  <c r="CH15" i="38"/>
  <c r="CF15" i="38"/>
  <c r="CG14" i="38"/>
  <c r="CF16" i="38"/>
  <c r="CG15" i="38"/>
  <c r="CH14" i="38"/>
  <c r="CE16" i="38"/>
  <c r="CG16" i="38"/>
  <c r="CE17" i="38"/>
  <c r="CG17" i="38"/>
  <c r="CH16" i="38"/>
  <c r="CF14" i="38"/>
  <c r="CH17" i="38"/>
  <c r="CE15" i="38"/>
  <c r="BF16" i="38"/>
  <c r="BE14" i="38"/>
  <c r="BG14" i="38"/>
  <c r="BF15" i="38"/>
  <c r="BE16" i="38"/>
  <c r="BE17" i="38"/>
  <c r="BH14" i="38"/>
  <c r="BH15" i="38"/>
  <c r="BG16" i="38"/>
  <c r="BF17" i="38"/>
  <c r="BH17" i="38"/>
  <c r="BG15" i="38"/>
  <c r="BH16" i="38"/>
  <c r="BG17" i="38"/>
  <c r="BF14" i="38"/>
  <c r="BE15" i="38"/>
  <c r="F59" i="52" l="1"/>
  <c r="B47" i="49"/>
  <c r="C139" i="50" s="1"/>
  <c r="B45" i="49"/>
  <c r="C138" i="50" s="1"/>
  <c r="F56" i="52"/>
  <c r="R5" i="48"/>
  <c r="S5" i="48" s="1"/>
  <c r="R6" i="48"/>
  <c r="S6" i="48" s="1"/>
  <c r="R7" i="48"/>
  <c r="S7" i="48" s="1"/>
  <c r="R14" i="48"/>
  <c r="S14" i="48" s="1"/>
  <c r="R13" i="48"/>
  <c r="S13" i="48" s="1"/>
  <c r="R10" i="48"/>
  <c r="S10" i="48" s="1"/>
  <c r="R12" i="48"/>
  <c r="S12" i="48" s="1"/>
  <c r="R3" i="48"/>
  <c r="S3" i="48" s="1"/>
  <c r="R8" i="48"/>
  <c r="S8" i="48" s="1"/>
  <c r="R9" i="48"/>
  <c r="S9" i="48" s="1"/>
  <c r="R4" i="48"/>
  <c r="S4" i="48" s="1"/>
  <c r="R11" i="48"/>
  <c r="S11" i="48" s="1"/>
  <c r="T116" i="13"/>
  <c r="S15" i="48" l="1"/>
  <c r="T117" i="13"/>
  <c r="Z15" i="48" l="1"/>
  <c r="Z16" i="48" s="1"/>
  <c r="L5" i="49" s="1"/>
  <c r="W15" i="48"/>
  <c r="W16" i="48" s="1"/>
  <c r="F5" i="49" s="1"/>
  <c r="T15" i="48"/>
  <c r="T16" i="48" s="1"/>
  <c r="B5" i="49" s="1"/>
  <c r="Y15" i="48"/>
  <c r="Y16" i="48" s="1"/>
  <c r="J5" i="49" s="1"/>
  <c r="V15" i="48"/>
  <c r="V16" i="48" s="1"/>
  <c r="E5" i="49" s="1"/>
  <c r="AA15" i="48"/>
  <c r="AA16" i="48" s="1"/>
  <c r="M5" i="49" s="1"/>
  <c r="X15" i="48"/>
  <c r="X16" i="48" s="1"/>
  <c r="H5" i="49" s="1"/>
  <c r="U15" i="48"/>
  <c r="U16" i="48" s="1"/>
  <c r="C5" i="49" s="1"/>
  <c r="AA67" i="13" l="1"/>
  <c r="F32" i="52" s="1"/>
  <c r="C99" i="50"/>
  <c r="AA55" i="13"/>
  <c r="F29" i="52" s="1"/>
  <c r="C105" i="50"/>
  <c r="AA51" i="13"/>
  <c r="C98" i="50"/>
  <c r="AA35" i="13"/>
  <c r="F24" i="52" s="1"/>
  <c r="C100" i="50"/>
  <c r="AA11" i="13"/>
  <c r="C101" i="50"/>
  <c r="AA39" i="13"/>
  <c r="F25" i="52" s="1"/>
  <c r="C102" i="50"/>
  <c r="AA15" i="13"/>
  <c r="F19" i="52" s="1"/>
  <c r="C103" i="50"/>
  <c r="AA71" i="13"/>
  <c r="F33" i="52" s="1"/>
  <c r="C104" i="50"/>
  <c r="B8" i="49" l="1"/>
  <c r="AH12" i="13" s="1"/>
  <c r="F36" i="52" s="1"/>
  <c r="F18" i="52"/>
  <c r="B18" i="49"/>
  <c r="C116" i="50" s="1"/>
  <c r="F28" i="52"/>
  <c r="AH52" i="13" l="1"/>
  <c r="F41" i="52" s="1"/>
  <c r="C106" i="50"/>
  <c r="B30" i="49"/>
  <c r="AO49" i="13" s="1"/>
  <c r="F48" i="52" s="1"/>
  <c r="C127" i="50" l="1"/>
</calcChain>
</file>

<file path=xl/sharedStrings.xml><?xml version="1.0" encoding="utf-8"?>
<sst xmlns="http://schemas.openxmlformats.org/spreadsheetml/2006/main" count="9632" uniqueCount="291">
  <si>
    <t>Groepsfase</t>
  </si>
  <si>
    <t>Achtste finales</t>
  </si>
  <si>
    <t>Kwartfinales</t>
  </si>
  <si>
    <t>Halve finales</t>
  </si>
  <si>
    <t>Finale</t>
  </si>
  <si>
    <t>L</t>
  </si>
  <si>
    <t>J</t>
  </si>
  <si>
    <t>G</t>
  </si>
  <si>
    <t>W</t>
  </si>
  <si>
    <t>F</t>
  </si>
  <si>
    <t>V</t>
  </si>
  <si>
    <t>H</t>
  </si>
  <si>
    <t>E</t>
  </si>
  <si>
    <t>D</t>
  </si>
  <si>
    <t>I</t>
  </si>
  <si>
    <t>B</t>
  </si>
  <si>
    <t>C</t>
  </si>
  <si>
    <t>Team</t>
  </si>
  <si>
    <t>Kroatië</t>
  </si>
  <si>
    <t>Mexico</t>
  </si>
  <si>
    <t>Uruguay</t>
  </si>
  <si>
    <t>Frankrijk</t>
  </si>
  <si>
    <t>Argentinië</t>
  </si>
  <si>
    <t>Zuid-Korea</t>
  </si>
  <si>
    <t>Engeland</t>
  </si>
  <si>
    <t>Duitsland</t>
  </si>
  <si>
    <t>Australië</t>
  </si>
  <si>
    <t>Costa Rica</t>
  </si>
  <si>
    <t>Japan</t>
  </si>
  <si>
    <t>Iran</t>
  </si>
  <si>
    <t>Brazilië</t>
  </si>
  <si>
    <t>België</t>
  </si>
  <si>
    <t>Portugal</t>
  </si>
  <si>
    <t>Spanje</t>
  </si>
  <si>
    <t>Zwitserland</t>
  </si>
  <si>
    <t>1A</t>
  </si>
  <si>
    <t>2A</t>
  </si>
  <si>
    <t>1B</t>
  </si>
  <si>
    <t>2B</t>
  </si>
  <si>
    <t>1D</t>
  </si>
  <si>
    <t>1E</t>
  </si>
  <si>
    <t>1G</t>
  </si>
  <si>
    <t>Senegal</t>
  </si>
  <si>
    <t>GF</t>
  </si>
  <si>
    <t>GA</t>
  </si>
  <si>
    <t>Polen</t>
  </si>
  <si>
    <t>Servië</t>
  </si>
  <si>
    <t>Denemarken</t>
  </si>
  <si>
    <t>Tunesië</t>
  </si>
  <si>
    <t>Marokko</t>
  </si>
  <si>
    <t>Saoedi-Arabië</t>
  </si>
  <si>
    <t>Qatar</t>
  </si>
  <si>
    <t>Ecuador</t>
  </si>
  <si>
    <t>Nederland</t>
  </si>
  <si>
    <t>Verenigde Staten</t>
  </si>
  <si>
    <t>Wales</t>
  </si>
  <si>
    <t>Canada</t>
  </si>
  <si>
    <t>Kameroen</t>
  </si>
  <si>
    <t>Ghana</t>
  </si>
  <si>
    <t>Hoe invullen ?</t>
  </si>
  <si>
    <t>Op het volgende werkblad van dit Excel-document vinden jullie het spelschema dat ingevuld moet worden</t>
  </si>
  <si>
    <r>
      <t>getiteld "</t>
    </r>
    <r>
      <rPr>
        <b/>
        <sz val="10"/>
        <rFont val="Verdana"/>
        <family val="2"/>
      </rPr>
      <t>Speelschema"</t>
    </r>
    <r>
      <rPr>
        <sz val="10"/>
        <rFont val="Verdana"/>
        <family val="2"/>
      </rPr>
      <t xml:space="preserve">. In Spelschema moeten alle </t>
    </r>
    <r>
      <rPr>
        <b/>
        <u/>
        <sz val="10"/>
        <rFont val="Verdana"/>
        <family val="2"/>
      </rPr>
      <t>velden met gele achtergrondkleur</t>
    </r>
    <r>
      <rPr>
        <sz val="10"/>
        <rFont val="Verdana"/>
        <family val="2"/>
      </rPr>
      <t xml:space="preserve"> ingevuld worden met de scores van die matchen. Het blad is opgedeeld in de volgende secties:</t>
    </r>
  </si>
  <si>
    <t>Let op: hoe beter je de wedstrijden van de groepsfase voorspelt hoe meer punten je kan krijgen 
(zie verder bij puntenverdeling)</t>
  </si>
  <si>
    <t>2e fase</t>
  </si>
  <si>
    <t>Puntenverdeling</t>
  </si>
  <si>
    <t>De puntenverdeling voor dit spel is :</t>
  </si>
  <si>
    <t>1e fase</t>
  </si>
  <si>
    <t>Voor elke wedstrijd kan je maximaal 5 punten scoren:</t>
  </si>
  <si>
    <t>1 punt</t>
  </si>
  <si>
    <t>Als je het aantal doelpunten van de thuisploeg (linkerploeg) correct hebt</t>
  </si>
  <si>
    <t>Als je het aantal doelpunten van de bezoekers (rechterploeg) correct hebt</t>
  </si>
  <si>
    <t>3 punten</t>
  </si>
  <si>
    <t>Als je de winnaar van de wedstrijd of het gelijkspel correct voorspeld hebt</t>
  </si>
  <si>
    <t>5 punten:</t>
  </si>
  <si>
    <t>10 punten:</t>
  </si>
  <si>
    <t>Voor als je de wereldkampioen correct hebt voorspeld</t>
  </si>
  <si>
    <t>voor elke ploeg in de achtste finales die je correct hebt voorspeld</t>
  </si>
  <si>
    <t>Een gelijkspel hoeft hier niet ingevuld worden. Vanaf de tweede ronde is er namelijk het "knock-out"-systeem: bij een gelijkspel na 90 minuten, worden er eerst twee verlengingen van 15 minuten gespeeld en indien het dan nog een gelijkspel is, komen er strafschoppen aan te pas. Mocht je dus toch een gelijkspel aangeven, dan moet je de velden ernaast ook invullen (stand na verlengingen en eventueel strafschoppen) om een winnaar van de wedstrijd aan te duiden.</t>
  </si>
  <si>
    <t>Voor elke kwartfinalist die je correct hebt voorspeld</t>
  </si>
  <si>
    <t>Voor elke halvefinalist die je correct raadde</t>
  </si>
  <si>
    <t>voor de juiste voorspelling van de 3e plaats</t>
  </si>
  <si>
    <t>Voor elke finalist die je correct hebt voorspeld</t>
  </si>
  <si>
    <t>winnaar</t>
  </si>
  <si>
    <t>Finland</t>
  </si>
  <si>
    <t>Oekraïne</t>
  </si>
  <si>
    <t>Oostenrijk</t>
  </si>
  <si>
    <t>Rusland</t>
  </si>
  <si>
    <t>Italië</t>
  </si>
  <si>
    <t>Turkije</t>
  </si>
  <si>
    <t>Schotland</t>
  </si>
  <si>
    <t>Zweden</t>
  </si>
  <si>
    <t>Slowakije</t>
  </si>
  <si>
    <t>Hongarije</t>
  </si>
  <si>
    <t>3e plaats</t>
  </si>
  <si>
    <t>A</t>
  </si>
  <si>
    <t>punten</t>
  </si>
  <si>
    <t>8e finales</t>
  </si>
  <si>
    <t>K</t>
  </si>
  <si>
    <t>Zuid-Afrika</t>
  </si>
  <si>
    <t>Tsjechië</t>
  </si>
  <si>
    <t>Bosnië &amp; Herzegovina</t>
  </si>
  <si>
    <t>Haïti</t>
  </si>
  <si>
    <t>Paraguay</t>
  </si>
  <si>
    <t>Ivoorkust</t>
  </si>
  <si>
    <t>Curaçao</t>
  </si>
  <si>
    <t>Nieuw-Zeeland</t>
  </si>
  <si>
    <t>Egypte</t>
  </si>
  <si>
    <t>Kaapverdië</t>
  </si>
  <si>
    <t>Noorwegen</t>
  </si>
  <si>
    <t>Irak</t>
  </si>
  <si>
    <t>Algerije</t>
  </si>
  <si>
    <t>Jordanië</t>
  </si>
  <si>
    <t>Panama</t>
  </si>
  <si>
    <t>Oezbekistan</t>
  </si>
  <si>
    <t>Colombia</t>
  </si>
  <si>
    <t>DR Congo</t>
  </si>
  <si>
    <t>Groep A</t>
  </si>
  <si>
    <t>Groep B</t>
  </si>
  <si>
    <t>Groep C</t>
  </si>
  <si>
    <t>Groep D</t>
  </si>
  <si>
    <t>Groep E</t>
  </si>
  <si>
    <t>Groep F</t>
  </si>
  <si>
    <t>Groep G</t>
  </si>
  <si>
    <t>Groep H</t>
  </si>
  <si>
    <t>Groep I</t>
  </si>
  <si>
    <t>Groep J</t>
  </si>
  <si>
    <t>Groep K</t>
  </si>
  <si>
    <t>Groep L</t>
  </si>
  <si>
    <t>Nigeria</t>
  </si>
  <si>
    <t>Griekenland</t>
  </si>
  <si>
    <t>Venezuela</t>
  </si>
  <si>
    <t>Mali</t>
  </si>
  <si>
    <t>Peru</t>
  </si>
  <si>
    <t>Chili</t>
  </si>
  <si>
    <t>Roemenië</t>
  </si>
  <si>
    <t>Slovenië</t>
  </si>
  <si>
    <t>Burkina Faso</t>
  </si>
  <si>
    <t>Albanië</t>
  </si>
  <si>
    <t>Honduras</t>
  </si>
  <si>
    <t>Noord-Ierland</t>
  </si>
  <si>
    <t>Jamaica</t>
  </si>
  <si>
    <t>Georgië</t>
  </si>
  <si>
    <t>IJsland</t>
  </si>
  <si>
    <t>Bolivië</t>
  </si>
  <si>
    <t>Israël</t>
  </si>
  <si>
    <t>Oman</t>
  </si>
  <si>
    <t>Montenegro</t>
  </si>
  <si>
    <t>Bulgarije</t>
  </si>
  <si>
    <t>DS</t>
  </si>
  <si>
    <t>DS2</t>
  </si>
  <si>
    <t>Intermediate results for compatibility with Google Sheets</t>
  </si>
  <si>
    <t>GD</t>
  </si>
  <si>
    <t>Pts</t>
  </si>
  <si>
    <t>Pld</t>
  </si>
  <si>
    <t>Fair play</t>
  </si>
  <si>
    <t>WRL</t>
  </si>
  <si>
    <t>RANK</t>
  </si>
  <si>
    <t>DC 1</t>
  </si>
  <si>
    <t>DC 2</t>
  </si>
  <si>
    <t>fair play</t>
  </si>
  <si>
    <t>DC 1.1</t>
  </si>
  <si>
    <t>second</t>
  </si>
  <si>
    <t>DC 2.1</t>
  </si>
  <si>
    <t>DC 2.2</t>
  </si>
  <si>
    <t>final</t>
  </si>
  <si>
    <t>overall</t>
  </si>
  <si>
    <t>cr.1</t>
  </si>
  <si>
    <t>add</t>
  </si>
  <si>
    <t>cr.2</t>
  </si>
  <si>
    <t>cr.3</t>
  </si>
  <si>
    <t>cr.4</t>
  </si>
  <si>
    <t>cr.5</t>
  </si>
  <si>
    <t>cr.6</t>
  </si>
  <si>
    <t>cr.7</t>
  </si>
  <si>
    <t>cr.8</t>
  </si>
  <si>
    <t>cr.9</t>
  </si>
  <si>
    <t>cr.10</t>
  </si>
  <si>
    <t>cr.11</t>
  </si>
  <si>
    <t>red dot</t>
  </si>
  <si>
    <t>pos</t>
  </si>
  <si>
    <t>ind</t>
  </si>
  <si>
    <t>DC ?</t>
  </si>
  <si>
    <t>DC 1.2</t>
  </si>
  <si>
    <t>played</t>
  </si>
  <si>
    <t>valid</t>
  </si>
  <si>
    <t>1.</t>
  </si>
  <si>
    <t>2.</t>
  </si>
  <si>
    <t>3.</t>
  </si>
  <si>
    <t>4.</t>
  </si>
  <si>
    <t>5.</t>
  </si>
  <si>
    <t>6.</t>
  </si>
  <si>
    <t>Gespeeld</t>
  </si>
  <si>
    <t>win</t>
  </si>
  <si>
    <t>gelijk</t>
  </si>
  <si>
    <t>verslies</t>
  </si>
  <si>
    <t>doelpunten voor - tegen</t>
  </si>
  <si>
    <t>MAX</t>
  </si>
  <si>
    <t>MIN</t>
  </si>
  <si>
    <t>rang ptn</t>
  </si>
  <si>
    <t>rang DS</t>
  </si>
  <si>
    <t>rang GF</t>
  </si>
  <si>
    <t>rang FIFA</t>
  </si>
  <si>
    <t>rang totaal</t>
  </si>
  <si>
    <t>Rang</t>
  </si>
  <si>
    <t>No.</t>
  </si>
  <si>
    <t>Third-placed teams</t>
  </si>
  <si>
    <t>advance from groups</t>
  </si>
  <si>
    <t>vs</t>
  </si>
  <si>
    <t>1I</t>
  </si>
  <si>
    <t>1K</t>
  </si>
  <si>
    <t>1L</t>
  </si>
  <si>
    <t>3E</t>
  </si>
  <si>
    <t>3J</t>
  </si>
  <si>
    <t>3I</t>
  </si>
  <si>
    <t>3F</t>
  </si>
  <si>
    <t>3H</t>
  </si>
  <si>
    <t>3G</t>
  </si>
  <si>
    <t>3L</t>
  </si>
  <si>
    <t>3K</t>
  </si>
  <si>
    <t>3D</t>
  </si>
  <si>
    <t>3C</t>
  </si>
  <si>
    <t>3B</t>
  </si>
  <si>
    <t>3A</t>
  </si>
  <si>
    <t>beste derdes</t>
  </si>
  <si>
    <t>Zestiende finales</t>
  </si>
  <si>
    <t>Toewijzing van beste derde plaatsen naar de ronde van 32</t>
  </si>
  <si>
    <t>combinaties</t>
  </si>
  <si>
    <t>Fifa ranking</t>
  </si>
  <si>
    <t>3e</t>
  </si>
  <si>
    <t>GEPLAATST VOOR 16e FINALES</t>
  </si>
  <si>
    <t>GEPLAATST VOOR 8e FINALES</t>
  </si>
  <si>
    <t>GEPLAATST VOOR KWARTFINALES</t>
  </si>
  <si>
    <t>GEPLAATST VOOR HALVE FINALES</t>
  </si>
  <si>
    <t>KLEINE FINALE</t>
  </si>
  <si>
    <t>FINALE</t>
  </si>
  <si>
    <t>WINNAAR</t>
  </si>
  <si>
    <t xml:space="preserve"> </t>
  </si>
  <si>
    <t>WINNAAR 3e PLAATS</t>
  </si>
  <si>
    <t>Wereldkampioenschap 2026 schema</t>
  </si>
  <si>
    <t>4A</t>
  </si>
  <si>
    <t>4B</t>
  </si>
  <si>
    <t>5A</t>
  </si>
  <si>
    <t>5B</t>
  </si>
  <si>
    <t>6A</t>
  </si>
  <si>
    <t>6B</t>
  </si>
  <si>
    <t>7A</t>
  </si>
  <si>
    <t>7B</t>
  </si>
  <si>
    <t>8A</t>
  </si>
  <si>
    <t>8B</t>
  </si>
  <si>
    <t>9A</t>
  </si>
  <si>
    <t>9B</t>
  </si>
  <si>
    <t>10A</t>
  </si>
  <si>
    <t>10B</t>
  </si>
  <si>
    <t>11A</t>
  </si>
  <si>
    <t>11B</t>
  </si>
  <si>
    <t>12A</t>
  </si>
  <si>
    <t>12B</t>
  </si>
  <si>
    <t>8ef</t>
  </si>
  <si>
    <t>kwartf</t>
  </si>
  <si>
    <t>halvef</t>
  </si>
  <si>
    <t>kleinef</t>
  </si>
  <si>
    <t>grotef</t>
  </si>
  <si>
    <t>1e</t>
  </si>
  <si>
    <t>GS</t>
  </si>
  <si>
    <t>PT</t>
  </si>
  <si>
    <t>16e finalist</t>
  </si>
  <si>
    <t>8e finalist</t>
  </si>
  <si>
    <t>kwartfinalist</t>
  </si>
  <si>
    <t>halve finalist</t>
  </si>
  <si>
    <t>kleine finalist</t>
  </si>
  <si>
    <t>finalist</t>
  </si>
  <si>
    <t>GROEPSFASE</t>
  </si>
  <si>
    <r>
      <t xml:space="preserve">Hier moet je </t>
    </r>
    <r>
      <rPr>
        <b/>
        <sz val="10"/>
        <rFont val="Verdana"/>
        <family val="2"/>
      </rPr>
      <t>de score voorspellen</t>
    </r>
    <r>
      <rPr>
        <sz val="10"/>
        <rFont val="Verdana"/>
        <family val="2"/>
      </rPr>
      <t xml:space="preserve"> voor alle wedstrijden. Zoals je zal zien, zal de rangschikking dan automatisch aangepast worden naargelang je ingevulde prono's. De teams die op de eerste 2 plaatsen staan, gaan dus volgens jou door naar de volgende ronde. Ook de acht beste derdes gaan door. </t>
    </r>
  </si>
  <si>
    <r>
      <t xml:space="preserve">Dit is het gedeelte van de 16e finales tot en met de finale. Als je alle scores in de groepsfase volledig hebt ingevuld, zullen bij de 8e finales automatisch de juiste teams verschijnen. Het enige dat je hier moet doen is </t>
    </r>
    <r>
      <rPr>
        <b/>
        <sz val="10"/>
        <rFont val="Verdana"/>
        <family val="2"/>
      </rPr>
      <t>een wedstrijdscore invullen</t>
    </r>
    <r>
      <rPr>
        <sz val="10"/>
        <rFont val="Verdana"/>
        <family val="2"/>
      </rPr>
      <t xml:space="preserve"> naargelang het eerste of het tweede team doorgaat naar de Kwartfinales. </t>
    </r>
    <r>
      <rPr>
        <i/>
        <sz val="10"/>
        <rFont val="Verdana"/>
        <family val="2"/>
      </rPr>
      <t xml:space="preserve">Het aantal doelpunten doet er in deze fase niet meer toe! </t>
    </r>
  </si>
  <si>
    <t>Vul de pronostiek verder in volgens dit systeem voor de 16e finales, 8e finales, de kwartfinales, de halve finales, de troostfinale voor de derde plaats en de finale.</t>
  </si>
  <si>
    <t xml:space="preserve">4 punten: </t>
  </si>
  <si>
    <t>voor elke ploeg in de zestiende finales die je correct hebt voorspeld</t>
  </si>
  <si>
    <t>6 punten:</t>
  </si>
  <si>
    <t>8 punten:</t>
  </si>
  <si>
    <t>In totaal zijn er 544 punten te verdienen!</t>
  </si>
  <si>
    <t>16e finales</t>
  </si>
  <si>
    <t>kwartfinales</t>
  </si>
  <si>
    <t>halve finales</t>
  </si>
  <si>
    <t>troostfinale</t>
  </si>
  <si>
    <t>TIP VOOR AFPRINTEN:</t>
  </si>
  <si>
    <t>Druk dan op Bestand &gt; Afdrukken of CTRL  + P</t>
  </si>
  <si>
    <t>Verander de printinstellingen als volgt:</t>
  </si>
  <si>
    <t>Selecteer eerst het volledige overzicht (cel A1 tot G59)</t>
  </si>
  <si>
    <r>
      <t xml:space="preserve">Actieve bladen afdrukken &gt; </t>
    </r>
    <r>
      <rPr>
        <b/>
        <sz val="11"/>
        <color theme="1"/>
        <rFont val="Calibri"/>
        <family val="2"/>
        <scheme val="minor"/>
      </rPr>
      <t>Selectie afdrukken</t>
    </r>
  </si>
  <si>
    <r>
      <t xml:space="preserve">Niet aanpassen &gt; </t>
    </r>
    <r>
      <rPr>
        <b/>
        <sz val="11"/>
        <color theme="1"/>
        <rFont val="Calibri"/>
        <family val="2"/>
        <scheme val="minor"/>
      </rPr>
      <t>Blad passend maken voor één pagina</t>
    </r>
  </si>
  <si>
    <t>Troostfinale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</si>
</sst>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h:mm;@"/>
    <numFmt numFmtId="165" formatCode=";;;"/>
    <numFmt numFmtId="166" formatCode="ddd"/>
    <numFmt numFmtId="167" formatCode="#,##0.000"/>
    <numFmt numFmtId="168" formatCode="0.0"/>
    <numFmt numFmtId="169" formatCode="0;\-0;;@"/>
    <numFmt numFmtId="170" formatCode="dd/mm\ hh:mm"/>
  </numFmts>
  <fonts count="46" x14ac:knownFonts="1">
    <font>
      <sz val="11"/>
      <color theme="1"/>
      <name val="Calibri"/>
      <family val="2"/>
      <scheme val="minor"/>
    </font>
    <font>
      <sz val="10"/>
      <name val="Calibri"/>
      <family val="2"/>
      <charset val="204"/>
    </font>
    <font>
      <sz val="36"/>
      <name val="Calibri"/>
      <family val="2"/>
      <charset val="204"/>
    </font>
    <font>
      <sz val="10"/>
      <color indexed="12"/>
      <name val="Calibri"/>
      <family val="2"/>
      <charset val="204"/>
    </font>
    <font>
      <sz val="11"/>
      <color theme="0"/>
      <name val="Calibri"/>
      <family val="2"/>
      <scheme val="minor"/>
    </font>
    <font>
      <sz val="10"/>
      <color theme="0"/>
      <name val="Calibri"/>
      <family val="2"/>
    </font>
    <font>
      <b/>
      <sz val="10"/>
      <color theme="0"/>
      <name val="Calibri"/>
      <family val="2"/>
      <charset val="204"/>
    </font>
    <font>
      <sz val="16"/>
      <color theme="0"/>
      <name val="Calibri"/>
      <family val="2"/>
      <charset val="204"/>
    </font>
    <font>
      <sz val="11"/>
      <color theme="1"/>
      <name val="Calibri"/>
      <family val="2"/>
      <scheme val="minor"/>
    </font>
    <font>
      <sz val="10"/>
      <color rgb="FFFF0000"/>
      <name val="Calibri"/>
      <family val="2"/>
    </font>
    <font>
      <sz val="10"/>
      <name val="Calibri"/>
      <family val="2"/>
    </font>
    <font>
      <sz val="11"/>
      <name val="Calibri"/>
      <family val="2"/>
      <scheme val="minor"/>
    </font>
    <font>
      <b/>
      <sz val="11"/>
      <name val="Verdana"/>
      <family val="2"/>
    </font>
    <font>
      <b/>
      <sz val="11"/>
      <name val="Arial"/>
      <family val="2"/>
    </font>
    <font>
      <sz val="10"/>
      <name val="Verdana"/>
      <family val="2"/>
    </font>
    <font>
      <b/>
      <sz val="10"/>
      <name val="Verdana"/>
      <family val="2"/>
    </font>
    <font>
      <b/>
      <u/>
      <sz val="10"/>
      <name val="Verdana"/>
      <family val="2"/>
    </font>
    <font>
      <i/>
      <sz val="10"/>
      <name val="Verdana"/>
      <family val="2"/>
    </font>
    <font>
      <b/>
      <sz val="11"/>
      <color theme="1"/>
      <name val="Calibri"/>
      <family val="2"/>
      <scheme val="minor"/>
    </font>
    <font>
      <sz val="10"/>
      <name val="Calibri"/>
      <family val="2"/>
    </font>
    <font>
      <b/>
      <sz val="11"/>
      <color rgb="FFFA7D00"/>
      <name val="Calibri"/>
      <family val="2"/>
      <scheme val="minor"/>
    </font>
    <font>
      <sz val="10"/>
      <name val="Arial"/>
      <family val="2"/>
    </font>
    <font>
      <b/>
      <sz val="14"/>
      <color rgb="FF0070C0"/>
      <name val="Arial"/>
      <family val="2"/>
    </font>
    <font>
      <sz val="9"/>
      <color indexed="8"/>
      <name val="Arial"/>
      <family val="2"/>
    </font>
    <font>
      <sz val="8"/>
      <name val="Arial"/>
      <family val="2"/>
    </font>
    <font>
      <sz val="9"/>
      <name val="Arial"/>
      <family val="2"/>
    </font>
    <font>
      <sz val="8"/>
      <color rgb="FF0097CC"/>
      <name val="Arial"/>
      <family val="2"/>
    </font>
    <font>
      <sz val="8"/>
      <color rgb="FFC00000"/>
      <name val="Arial"/>
      <family val="2"/>
    </font>
    <font>
      <sz val="9"/>
      <color rgb="FF0097CC"/>
      <name val="Arial"/>
      <family val="2"/>
    </font>
    <font>
      <sz val="9"/>
      <color rgb="FFE04500"/>
      <name val="Arial"/>
      <family val="2"/>
    </font>
    <font>
      <b/>
      <sz val="8"/>
      <color indexed="8"/>
      <name val="Arial"/>
      <family val="2"/>
    </font>
    <font>
      <b/>
      <sz val="9"/>
      <color indexed="8"/>
      <name val="Arial"/>
      <family val="2"/>
    </font>
    <font>
      <b/>
      <sz val="8"/>
      <color rgb="FFC00000"/>
      <name val="Arial"/>
      <family val="2"/>
    </font>
    <font>
      <sz val="8"/>
      <color rgb="FF0070C0"/>
      <name val="Arial"/>
      <family val="2"/>
    </font>
    <font>
      <b/>
      <sz val="9"/>
      <color rgb="FFC00000"/>
      <name val="Arial"/>
      <family val="2"/>
    </font>
    <font>
      <sz val="8"/>
      <color indexed="8"/>
      <name val="Arial"/>
      <family val="2"/>
    </font>
    <font>
      <sz val="8"/>
      <color theme="5"/>
      <name val="Arial"/>
      <family val="2"/>
    </font>
    <font>
      <i/>
      <sz val="9"/>
      <color indexed="8"/>
      <name val="Arial"/>
      <family val="2"/>
    </font>
    <font>
      <b/>
      <i/>
      <sz val="8"/>
      <color rgb="FFFA7D00"/>
      <name val="Arial"/>
      <family val="2"/>
    </font>
    <font>
      <sz val="10"/>
      <color theme="1"/>
      <name val="Calibri"/>
      <family val="2"/>
      <scheme val="minor"/>
    </font>
    <font>
      <b/>
      <sz val="22"/>
      <color rgb="FFC00000"/>
      <name val="Calibri"/>
      <family val="2"/>
      <scheme val="minor"/>
    </font>
    <font>
      <b/>
      <sz val="11"/>
      <name val="Calibri"/>
      <family val="2"/>
      <scheme val="minor"/>
    </font>
    <font>
      <sz val="8"/>
      <name val="Calibri"/>
      <family val="2"/>
      <scheme val="minor"/>
    </font>
    <font>
      <b/>
      <sz val="16"/>
      <color theme="0"/>
      <name val="Calibri"/>
      <family val="2"/>
      <scheme val="minor"/>
    </font>
    <font>
      <b/>
      <sz val="10"/>
      <color theme="0"/>
      <name val="Calibri"/>
      <family val="2"/>
      <scheme val="minor"/>
    </font>
    <font>
      <b/>
      <u/>
      <sz val="11"/>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2F2F2"/>
      </patternFill>
    </fill>
    <fill>
      <patternFill patternType="solid">
        <fgColor theme="7" tint="0.79998168889431442"/>
        <bgColor indexed="64"/>
      </patternFill>
    </fill>
    <fill>
      <patternFill patternType="solid">
        <fgColor rgb="FFD4F3AF"/>
        <bgColor indexed="64"/>
      </patternFill>
    </fill>
    <fill>
      <patternFill patternType="solid">
        <fgColor theme="2"/>
        <bgColor indexed="64"/>
      </patternFill>
    </fill>
    <fill>
      <patternFill patternType="solid">
        <fgColor theme="0" tint="-0.249977111117893"/>
        <bgColor indexed="64"/>
      </patternFill>
    </fill>
    <fill>
      <patternFill patternType="solid">
        <fgColor theme="1" tint="4.9989318521683403E-2"/>
        <bgColor indexed="64"/>
      </patternFill>
    </fill>
  </fills>
  <borders count="111">
    <border>
      <left/>
      <right/>
      <top/>
      <bottom/>
      <diagonal/>
    </border>
    <border>
      <left style="thin">
        <color theme="3" tint="0.39991454817346722"/>
      </left>
      <right/>
      <top style="thin">
        <color theme="3" tint="0.39991454817346722"/>
      </top>
      <bottom/>
      <diagonal/>
    </border>
    <border>
      <left/>
      <right/>
      <top style="thin">
        <color theme="3" tint="0.39991454817346722"/>
      </top>
      <bottom/>
      <diagonal/>
    </border>
    <border>
      <left style="thin">
        <color theme="3" tint="0.39991454817346722"/>
      </left>
      <right/>
      <top/>
      <bottom style="thin">
        <color theme="3" tint="0.39991454817346722"/>
      </bottom>
      <diagonal/>
    </border>
    <border>
      <left/>
      <right/>
      <top/>
      <bottom style="thin">
        <color theme="3" tint="0.39991454817346722"/>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indexed="48"/>
      </left>
      <right/>
      <top style="thin">
        <color theme="3" tint="0.39991454817346722"/>
      </top>
      <bottom style="hair">
        <color indexed="48"/>
      </bottom>
      <diagonal/>
    </border>
    <border>
      <left/>
      <right/>
      <top style="thin">
        <color theme="3" tint="0.39991454817346722"/>
      </top>
      <bottom style="hair">
        <color indexed="48"/>
      </bottom>
      <diagonal/>
    </border>
    <border>
      <left/>
      <right style="hair">
        <color indexed="48"/>
      </right>
      <top style="thin">
        <color theme="3" tint="0.39991454817346722"/>
      </top>
      <bottom style="hair">
        <color indexed="48"/>
      </bottom>
      <diagonal/>
    </border>
    <border>
      <left style="hair">
        <color indexed="48"/>
      </left>
      <right style="thin">
        <color indexed="48"/>
      </right>
      <top style="thin">
        <color theme="3" tint="0.39991454817346722"/>
      </top>
      <bottom style="hair">
        <color indexed="48"/>
      </bottom>
      <diagonal/>
    </border>
    <border>
      <left style="thin">
        <color indexed="48"/>
      </left>
      <right style="hair">
        <color indexed="48"/>
      </right>
      <top style="thin">
        <color theme="3" tint="0.39991454817346722"/>
      </top>
      <bottom style="hair">
        <color indexed="48"/>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indexed="48"/>
      </left>
      <right/>
      <top style="hair">
        <color indexed="48"/>
      </top>
      <bottom style="hair">
        <color indexed="48"/>
      </bottom>
      <diagonal/>
    </border>
    <border>
      <left/>
      <right/>
      <top style="hair">
        <color indexed="48"/>
      </top>
      <bottom style="hair">
        <color indexed="48"/>
      </bottom>
      <diagonal/>
    </border>
    <border>
      <left/>
      <right style="hair">
        <color indexed="48"/>
      </right>
      <top style="hair">
        <color indexed="48"/>
      </top>
      <bottom style="hair">
        <color indexed="48"/>
      </bottom>
      <diagonal/>
    </border>
    <border>
      <left style="hair">
        <color indexed="48"/>
      </left>
      <right style="thin">
        <color indexed="48"/>
      </right>
      <top style="hair">
        <color indexed="48"/>
      </top>
      <bottom style="hair">
        <color indexed="48"/>
      </bottom>
      <diagonal/>
    </border>
    <border>
      <left style="thin">
        <color indexed="48"/>
      </left>
      <right style="hair">
        <color indexed="48"/>
      </right>
      <top style="hair">
        <color indexed="48"/>
      </top>
      <bottom style="hair">
        <color indexed="48"/>
      </bottom>
      <diagonal/>
    </border>
    <border>
      <left/>
      <right/>
      <top/>
      <bottom style="thin">
        <color indexed="48"/>
      </bottom>
      <diagonal/>
    </border>
    <border>
      <left style="thin">
        <color indexed="48"/>
      </left>
      <right style="thin">
        <color indexed="48"/>
      </right>
      <top style="thin">
        <color indexed="48"/>
      </top>
      <bottom/>
      <diagonal/>
    </border>
    <border>
      <left style="thin">
        <color indexed="48"/>
      </left>
      <right/>
      <top style="thin">
        <color indexed="48"/>
      </top>
      <bottom style="hair">
        <color indexed="48"/>
      </bottom>
      <diagonal/>
    </border>
    <border>
      <left style="hair">
        <color indexed="48"/>
      </left>
      <right style="thin">
        <color indexed="48"/>
      </right>
      <top style="thin">
        <color indexed="48"/>
      </top>
      <bottom style="hair">
        <color indexed="48"/>
      </bottom>
      <diagonal/>
    </border>
    <border>
      <left style="thin">
        <color indexed="48"/>
      </left>
      <right style="thin">
        <color indexed="48"/>
      </right>
      <top/>
      <bottom style="thin">
        <color indexed="48"/>
      </bottom>
      <diagonal/>
    </border>
    <border>
      <left style="thin">
        <color indexed="48"/>
      </left>
      <right/>
      <top style="hair">
        <color indexed="48"/>
      </top>
      <bottom style="thin">
        <color indexed="48"/>
      </bottom>
      <diagonal/>
    </border>
    <border>
      <left style="thin">
        <color indexed="48"/>
      </left>
      <right style="hair">
        <color indexed="48"/>
      </right>
      <top style="hair">
        <color indexed="48"/>
      </top>
      <bottom style="thin">
        <color indexed="48"/>
      </bottom>
      <diagonal/>
    </border>
    <border>
      <left style="hair">
        <color indexed="48"/>
      </left>
      <right style="thin">
        <color indexed="48"/>
      </right>
      <top style="hair">
        <color indexed="48"/>
      </top>
      <bottom style="thin">
        <color indexed="48"/>
      </bottom>
      <diagonal/>
    </border>
    <border>
      <left/>
      <right style="thin">
        <color theme="3" tint="0.39994506668294322"/>
      </right>
      <top style="thin">
        <color theme="3" tint="0.39994506668294322"/>
      </top>
      <bottom/>
      <diagonal/>
    </border>
    <border>
      <left/>
      <right style="thin">
        <color theme="3" tint="0.39994506668294322"/>
      </right>
      <top/>
      <bottom/>
      <diagonal/>
    </border>
    <border>
      <left style="thin">
        <color theme="3" tint="0.39994506668294322"/>
      </left>
      <right/>
      <top style="thin">
        <color theme="3" tint="0.39991454817346722"/>
      </top>
      <bottom/>
      <diagonal/>
    </border>
    <border>
      <left/>
      <right style="thin">
        <color theme="3" tint="0.39994506668294322"/>
      </right>
      <top/>
      <bottom style="thin">
        <color theme="3" tint="0.39994506668294322"/>
      </bottom>
      <diagonal/>
    </border>
    <border>
      <left style="thin">
        <color theme="3" tint="0.39994506668294322"/>
      </left>
      <right/>
      <top/>
      <bottom/>
      <diagonal/>
    </border>
    <border>
      <left/>
      <right/>
      <top style="hair">
        <color indexed="48"/>
      </top>
      <bottom style="thin">
        <color indexed="48"/>
      </bottom>
      <diagonal/>
    </border>
    <border>
      <left/>
      <right style="hair">
        <color indexed="48"/>
      </right>
      <top style="hair">
        <color indexed="48"/>
      </top>
      <bottom style="thin">
        <color indexed="48"/>
      </bottom>
      <diagonal/>
    </border>
    <border>
      <left/>
      <right style="thin">
        <color theme="3" tint="0.39988402966399123"/>
      </right>
      <top style="thin">
        <color theme="3" tint="0.39991454817346722"/>
      </top>
      <bottom/>
      <diagonal/>
    </border>
    <border>
      <left/>
      <right style="thin">
        <color theme="3" tint="0.39988402966399123"/>
      </right>
      <top/>
      <bottom style="thin">
        <color theme="3" tint="0.39991454817346722"/>
      </bottom>
      <diagonal/>
    </border>
    <border>
      <left/>
      <right style="thin">
        <color theme="3" tint="0.39988402966399123"/>
      </right>
      <top/>
      <bottom style="hair">
        <color indexed="48"/>
      </bottom>
      <diagonal/>
    </border>
    <border>
      <left style="thin">
        <color rgb="FF3366FF"/>
      </left>
      <right/>
      <top style="thin">
        <color rgb="FF3366FF"/>
      </top>
      <bottom style="thin">
        <color rgb="FF3366FF"/>
      </bottom>
      <diagonal/>
    </border>
    <border>
      <left/>
      <right/>
      <top style="thin">
        <color rgb="FF3366FF"/>
      </top>
      <bottom style="thin">
        <color rgb="FF3366FF"/>
      </bottom>
      <diagonal/>
    </border>
    <border>
      <left/>
      <right style="thin">
        <color rgb="FF3366FF"/>
      </right>
      <top style="thin">
        <color rgb="FF3366FF"/>
      </top>
      <bottom style="thin">
        <color rgb="FF3366FF"/>
      </bottom>
      <diagonal/>
    </border>
    <border>
      <left style="thin">
        <color rgb="FF3366FF"/>
      </left>
      <right style="hair">
        <color indexed="12"/>
      </right>
      <top style="thin">
        <color rgb="FF3366FF"/>
      </top>
      <bottom style="hair">
        <color indexed="12"/>
      </bottom>
      <diagonal/>
    </border>
    <border>
      <left style="hair">
        <color indexed="12"/>
      </left>
      <right style="hair">
        <color indexed="12"/>
      </right>
      <top style="thin">
        <color rgb="FF3366FF"/>
      </top>
      <bottom style="hair">
        <color indexed="12"/>
      </bottom>
      <diagonal/>
    </border>
    <border>
      <left style="hair">
        <color indexed="12"/>
      </left>
      <right style="thin">
        <color rgb="FF3366FF"/>
      </right>
      <top style="thin">
        <color rgb="FF3366FF"/>
      </top>
      <bottom style="hair">
        <color indexed="12"/>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48"/>
      </left>
      <right style="hair">
        <color indexed="48"/>
      </right>
      <top style="thin">
        <color indexed="48"/>
      </top>
      <bottom style="hair">
        <color indexed="48"/>
      </bottom>
      <diagonal/>
    </border>
    <border>
      <left style="hair">
        <color indexed="48"/>
      </left>
      <right style="hair">
        <color indexed="48"/>
      </right>
      <top style="hair">
        <color indexed="48"/>
      </top>
      <bottom style="thin">
        <color indexed="4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right style="thin">
        <color rgb="FF7F7F7F"/>
      </right>
      <top/>
      <bottom style="thin">
        <color auto="1"/>
      </bottom>
      <diagonal/>
    </border>
    <border>
      <left style="thin">
        <color rgb="FF7F7F7F"/>
      </left>
      <right style="thin">
        <color theme="2" tint="-0.499984740745262"/>
      </right>
      <top style="thin">
        <color rgb="FF7F7F7F"/>
      </top>
      <bottom style="thin">
        <color indexed="64"/>
      </bottom>
      <diagonal/>
    </border>
    <border>
      <left style="thin">
        <color theme="2" tint="-0.499984740745262"/>
      </left>
      <right style="thick">
        <color rgb="FF9ACA02"/>
      </right>
      <top style="thin">
        <color theme="2" tint="-0.499984740745262"/>
      </top>
      <bottom style="thin">
        <color theme="2" tint="-9.9948118533890809E-2"/>
      </bottom>
      <diagonal/>
    </border>
    <border>
      <left style="thin">
        <color theme="2" tint="-0.499984740745262"/>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rgb="FF9ACA02"/>
      </left>
      <right style="thick">
        <color rgb="FF9ACA02"/>
      </right>
      <top style="thick">
        <color rgb="FF9ACA02"/>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0.24994659260841701"/>
      </left>
      <right style="thin">
        <color theme="2" tint="-0.24994659260841701"/>
      </right>
      <top/>
      <bottom/>
      <diagonal/>
    </border>
    <border>
      <left style="thin">
        <color theme="2" tint="-0.24994659260841701"/>
      </left>
      <right style="thin">
        <color theme="2" tint="-0.24994659260841701"/>
      </right>
      <top style="medium">
        <color theme="2" tint="-0.499984740745262"/>
      </top>
      <bottom/>
      <diagonal/>
    </border>
    <border>
      <left style="thin">
        <color theme="2" tint="-0.24994659260841701"/>
      </left>
      <right/>
      <top style="medium">
        <color theme="2" tint="-0.499984740745262"/>
      </top>
      <bottom/>
      <diagonal/>
    </border>
    <border>
      <left/>
      <right/>
      <top style="medium">
        <color theme="2" tint="-0.499984740745262"/>
      </top>
      <bottom/>
      <diagonal/>
    </border>
    <border>
      <left/>
      <right style="thin">
        <color theme="2" tint="-0.24994659260841701"/>
      </right>
      <top style="medium">
        <color theme="2" tint="-0.499984740745262"/>
      </top>
      <bottom/>
      <diagonal/>
    </border>
    <border>
      <left style="medium">
        <color rgb="FFE00000"/>
      </left>
      <right style="medium">
        <color rgb="FFE00000"/>
      </right>
      <top style="medium">
        <color rgb="FFE00000"/>
      </top>
      <bottom style="medium">
        <color rgb="FFE00000"/>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ck">
        <color rgb="FF9ACA02"/>
      </left>
      <right style="thick">
        <color rgb="FF9ACA02"/>
      </right>
      <top/>
      <bottom/>
      <diagonal/>
    </border>
    <border>
      <left style="thin">
        <color indexed="64"/>
      </left>
      <right style="dotted">
        <color indexed="64"/>
      </right>
      <top style="thin">
        <color indexed="64"/>
      </top>
      <bottom style="dotted">
        <color indexed="64"/>
      </bottom>
      <diagonal/>
    </border>
    <border>
      <left style="thick">
        <color rgb="FF9ACA02"/>
      </left>
      <right style="thick">
        <color rgb="FF9ACA02"/>
      </right>
      <top/>
      <bottom style="thick">
        <color rgb="FF9ACA02"/>
      </bottom>
      <diagonal/>
    </border>
    <border>
      <left/>
      <right/>
      <top/>
      <bottom style="thick">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n">
        <color theme="2" tint="-9.9948118533890809E-2"/>
      </right>
      <top style="thick">
        <color theme="0" tint="-0.499984740745262"/>
      </top>
      <bottom style="thin">
        <color theme="2" tint="-9.9948118533890809E-2"/>
      </bottom>
      <diagonal/>
    </border>
    <border>
      <left style="thin">
        <color theme="2" tint="-9.9948118533890809E-2"/>
      </left>
      <right style="thin">
        <color theme="2" tint="-9.9948118533890809E-2"/>
      </right>
      <top style="thick">
        <color theme="0" tint="-0.499984740745262"/>
      </top>
      <bottom style="thin">
        <color theme="2" tint="-9.9948118533890809E-2"/>
      </bottom>
      <diagonal/>
    </border>
    <border>
      <left/>
      <right/>
      <top style="thick">
        <color theme="0" tint="-0.499984740745262"/>
      </top>
      <bottom/>
      <diagonal/>
    </border>
    <border>
      <left style="thick">
        <color theme="2" tint="-0.499984740745262"/>
      </left>
      <right/>
      <top style="thick">
        <color theme="2" tint="-0.499984740745262"/>
      </top>
      <bottom/>
      <diagonal/>
    </border>
    <border>
      <left/>
      <right/>
      <top style="thick">
        <color theme="2" tint="-0.499984740745262"/>
      </top>
      <bottom/>
      <diagonal/>
    </border>
    <border>
      <left style="medium">
        <color theme="2" tint="-0.499984740745262"/>
      </left>
      <right style="medium">
        <color theme="2" tint="-0.499984740745262"/>
      </right>
      <top style="thick">
        <color theme="2" tint="-0.499984740745262"/>
      </top>
      <bottom/>
      <diagonal/>
    </border>
    <border>
      <left style="medium">
        <color theme="2" tint="-0.499984740745262"/>
      </left>
      <right/>
      <top style="thick">
        <color theme="2" tint="-0.499984740745262"/>
      </top>
      <bottom/>
      <diagonal/>
    </border>
    <border>
      <left/>
      <right style="thick">
        <color theme="2" tint="-0.499984740745262"/>
      </right>
      <top style="thick">
        <color theme="2" tint="-0.499984740745262"/>
      </top>
      <bottom/>
      <diagonal/>
    </border>
    <border>
      <left style="thick">
        <color theme="0" tint="-0.499984740745262"/>
      </left>
      <right style="thick">
        <color theme="0" tint="-0.499984740745262"/>
      </right>
      <top/>
      <bottom/>
      <diagonal/>
    </border>
    <border>
      <left style="thick">
        <color theme="2" tint="-0.499984740745262"/>
      </left>
      <right/>
      <top/>
      <bottom/>
      <diagonal/>
    </border>
    <border>
      <left style="medium">
        <color theme="2" tint="-0.499984740745262"/>
      </left>
      <right style="medium">
        <color theme="2" tint="-0.499984740745262"/>
      </right>
      <top/>
      <bottom/>
      <diagonal/>
    </border>
    <border>
      <left style="medium">
        <color theme="2" tint="-0.499984740745262"/>
      </left>
      <right/>
      <top/>
      <bottom/>
      <diagonal/>
    </border>
    <border>
      <left/>
      <right style="thick">
        <color theme="2" tint="-0.499984740745262"/>
      </right>
      <top/>
      <bottom/>
      <diagonal/>
    </border>
    <border>
      <left style="thick">
        <color theme="0" tint="-0.499984740745262"/>
      </left>
      <right style="thick">
        <color theme="0" tint="-0.499984740745262"/>
      </right>
      <top/>
      <bottom style="thick">
        <color theme="0" tint="-0.499984740745262"/>
      </bottom>
      <diagonal/>
    </border>
    <border>
      <left/>
      <right/>
      <top/>
      <bottom style="thick">
        <color theme="0" tint="-0.499984740745262"/>
      </bottom>
      <diagonal/>
    </border>
    <border>
      <left style="thick">
        <color theme="2" tint="-0.499984740745262"/>
      </left>
      <right/>
      <top/>
      <bottom style="thick">
        <color theme="0" tint="-0.499984740745262"/>
      </bottom>
      <diagonal/>
    </border>
    <border>
      <left style="medium">
        <color theme="2" tint="-0.499984740745262"/>
      </left>
      <right style="medium">
        <color theme="2" tint="-0.499984740745262"/>
      </right>
      <top/>
      <bottom style="thick">
        <color theme="0" tint="-0.499984740745262"/>
      </bottom>
      <diagonal/>
    </border>
    <border>
      <left style="medium">
        <color theme="2" tint="-0.499984740745262"/>
      </left>
      <right/>
      <top/>
      <bottom style="thick">
        <color theme="0" tint="-0.499984740745262"/>
      </bottom>
      <diagonal/>
    </border>
    <border>
      <left/>
      <right style="thick">
        <color theme="2" tint="-0.499984740745262"/>
      </right>
      <top/>
      <bottom style="thick">
        <color theme="0" tint="-0.499984740745262"/>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0" tint="-0.499984740745262"/>
      </left>
      <right/>
      <top style="thick">
        <color theme="0" tint="-0.499984740745262"/>
      </top>
      <bottom/>
      <diagonal/>
    </border>
    <border>
      <left/>
      <right style="thick">
        <color theme="2" tint="-0.499984740745262"/>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499984740745262"/>
      </bottom>
      <diagonal/>
    </border>
    <border>
      <left/>
      <right style="thin">
        <color theme="2" tint="-9.9948118533890809E-2"/>
      </right>
      <top style="thick">
        <color theme="0" tint="-0.499984740745262"/>
      </top>
      <bottom/>
      <diagonal/>
    </border>
    <border>
      <left/>
      <right style="thin">
        <color theme="2" tint="-9.9948118533890809E-2"/>
      </right>
      <top/>
      <bottom/>
      <diagonal/>
    </border>
    <border>
      <left/>
      <right style="thin">
        <color theme="2" tint="-9.9948118533890809E-2"/>
      </right>
      <top/>
      <bottom style="thick">
        <color theme="0" tint="-0.499984740745262"/>
      </bottom>
      <diagonal/>
    </border>
  </borders>
  <cellStyleXfs count="6">
    <xf numFmtId="0" fontId="0" fillId="0" borderId="0"/>
    <xf numFmtId="0" fontId="8" fillId="0" borderId="0"/>
    <xf numFmtId="0" fontId="10" fillId="0" borderId="0"/>
    <xf numFmtId="0" fontId="19" fillId="0" borderId="0"/>
    <xf numFmtId="0" fontId="21" fillId="0" borderId="0"/>
    <xf numFmtId="0" fontId="20" fillId="7" borderId="57" applyNumberFormat="0" applyAlignment="0" applyProtection="0"/>
  </cellStyleXfs>
  <cellXfs count="259">
    <xf numFmtId="0" fontId="0" fillId="0" borderId="0" xfId="0"/>
    <xf numFmtId="0" fontId="0" fillId="0" borderId="0" xfId="0" applyAlignment="1" applyProtection="1">
      <alignment vertical="center"/>
      <protection hidden="1"/>
    </xf>
    <xf numFmtId="0" fontId="0" fillId="0" borderId="0" xfId="0" applyAlignment="1" applyProtection="1">
      <alignment horizontal="center" vertical="center"/>
      <protection hidden="1"/>
    </xf>
    <xf numFmtId="164" fontId="0" fillId="0" borderId="0" xfId="0" applyNumberFormat="1" applyAlignment="1" applyProtection="1">
      <alignment horizontal="center" vertical="center"/>
      <protection hidden="1"/>
    </xf>
    <xf numFmtId="0" fontId="0" fillId="0" borderId="0" xfId="0" applyAlignment="1" applyProtection="1">
      <alignment horizontal="right" vertical="center"/>
      <protection hidden="1"/>
    </xf>
    <xf numFmtId="0" fontId="3" fillId="0" borderId="0" xfId="0" applyFont="1" applyAlignment="1" applyProtection="1">
      <alignment horizontal="center" vertical="center"/>
      <protection hidden="1"/>
    </xf>
    <xf numFmtId="0" fontId="0" fillId="0" borderId="0" xfId="0" applyAlignment="1" applyProtection="1">
      <alignment horizontal="left" vertical="center"/>
      <protection hidden="1"/>
    </xf>
    <xf numFmtId="0" fontId="0" fillId="0" borderId="0" xfId="0" applyAlignment="1" applyProtection="1">
      <alignment vertical="center" shrinkToFit="1"/>
      <protection hidden="1"/>
    </xf>
    <xf numFmtId="0" fontId="0" fillId="0" borderId="0" xfId="0" applyAlignment="1" applyProtection="1">
      <alignment horizontal="center" vertical="center" shrinkToFit="1"/>
      <protection hidden="1"/>
    </xf>
    <xf numFmtId="0" fontId="0" fillId="0" borderId="0" xfId="0" applyProtection="1">
      <protection hidden="1"/>
    </xf>
    <xf numFmtId="0" fontId="0" fillId="2" borderId="8" xfId="0" applyFill="1" applyBorder="1" applyAlignment="1" applyProtection="1">
      <alignment horizontal="center" vertical="center" shrinkToFit="1"/>
      <protection hidden="1"/>
    </xf>
    <xf numFmtId="164" fontId="0" fillId="2" borderId="10" xfId="0" applyNumberFormat="1" applyFill="1" applyBorder="1" applyAlignment="1" applyProtection="1">
      <alignment horizontal="center" vertical="center" shrinkToFit="1"/>
      <protection hidden="1"/>
    </xf>
    <xf numFmtId="0" fontId="1" fillId="3" borderId="12"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0" fillId="2" borderId="16" xfId="0" applyFill="1" applyBorder="1" applyAlignment="1" applyProtection="1">
      <alignment horizontal="center" vertical="center" shrinkToFit="1"/>
      <protection hidden="1"/>
    </xf>
    <xf numFmtId="164" fontId="0" fillId="2" borderId="18" xfId="0" applyNumberFormat="1" applyFill="1" applyBorder="1" applyAlignment="1" applyProtection="1">
      <alignment horizontal="center" vertical="center" shrinkToFit="1"/>
      <protection hidden="1"/>
    </xf>
    <xf numFmtId="0" fontId="1" fillId="3" borderId="20" xfId="0" applyFont="1" applyFill="1" applyBorder="1" applyAlignment="1" applyProtection="1">
      <alignment horizontal="center" vertical="center"/>
      <protection locked="0"/>
    </xf>
    <xf numFmtId="0" fontId="1" fillId="3" borderId="19" xfId="0" applyFont="1" applyFill="1" applyBorder="1" applyAlignment="1" applyProtection="1">
      <alignment horizontal="center" vertical="center"/>
      <protection locked="0"/>
    </xf>
    <xf numFmtId="0" fontId="0" fillId="2" borderId="0" xfId="0" applyFill="1" applyAlignment="1" applyProtection="1">
      <alignment vertical="center"/>
      <protection hidden="1"/>
    </xf>
    <xf numFmtId="0" fontId="1" fillId="2" borderId="21" xfId="0" applyFont="1" applyFill="1" applyBorder="1" applyAlignment="1" applyProtection="1">
      <alignment horizontal="right" vertical="center"/>
      <protection hidden="1"/>
    </xf>
    <xf numFmtId="0" fontId="0" fillId="2" borderId="23" xfId="0" applyFill="1" applyBorder="1" applyAlignment="1" applyProtection="1">
      <alignment horizontal="left" vertical="center" shrinkToFit="1"/>
      <protection hidden="1"/>
    </xf>
    <xf numFmtId="0" fontId="0" fillId="2" borderId="26" xfId="0" applyFill="1" applyBorder="1" applyAlignment="1" applyProtection="1">
      <alignment horizontal="left" vertical="center" shrinkToFit="1"/>
      <protection hidden="1"/>
    </xf>
    <xf numFmtId="0" fontId="1" fillId="3" borderId="27" xfId="0" applyFont="1" applyFill="1" applyBorder="1" applyAlignment="1" applyProtection="1">
      <alignment horizontal="center" vertical="center"/>
      <protection locked="0"/>
    </xf>
    <xf numFmtId="0" fontId="0" fillId="2" borderId="29" xfId="0" applyFill="1" applyBorder="1" applyAlignment="1" applyProtection="1">
      <alignment vertical="center"/>
      <protection hidden="1"/>
    </xf>
    <xf numFmtId="0" fontId="1" fillId="2" borderId="0" xfId="0" applyFont="1" applyFill="1" applyAlignment="1" applyProtection="1">
      <alignment horizontal="right" vertical="center"/>
      <protection hidden="1"/>
    </xf>
    <xf numFmtId="0" fontId="0" fillId="2" borderId="30" xfId="0" applyFill="1" applyBorder="1" applyAlignment="1" applyProtection="1">
      <alignment vertical="center"/>
      <protection hidden="1"/>
    </xf>
    <xf numFmtId="0" fontId="0" fillId="2" borderId="31" xfId="0" applyFill="1" applyBorder="1" applyAlignment="1" applyProtection="1">
      <alignment vertical="center"/>
      <protection hidden="1"/>
    </xf>
    <xf numFmtId="0" fontId="0" fillId="2" borderId="32" xfId="0" applyFill="1" applyBorder="1" applyAlignment="1" applyProtection="1">
      <alignment vertical="center"/>
      <protection hidden="1"/>
    </xf>
    <xf numFmtId="0" fontId="0" fillId="2" borderId="33" xfId="0" applyFill="1" applyBorder="1" applyAlignment="1" applyProtection="1">
      <alignment vertical="center"/>
      <protection hidden="1"/>
    </xf>
    <xf numFmtId="0" fontId="0" fillId="2" borderId="0" xfId="0" applyFill="1" applyAlignment="1" applyProtection="1">
      <alignment horizontal="right" vertical="center"/>
      <protection hidden="1"/>
    </xf>
    <xf numFmtId="0" fontId="0" fillId="2" borderId="26" xfId="0" applyFill="1" applyBorder="1" applyAlignment="1" applyProtection="1">
      <alignment horizontal="center" vertical="center" shrinkToFit="1"/>
      <protection hidden="1"/>
    </xf>
    <xf numFmtId="164" fontId="0" fillId="2" borderId="35" xfId="0" applyNumberFormat="1" applyFill="1" applyBorder="1" applyAlignment="1" applyProtection="1">
      <alignment horizontal="center" vertical="center" shrinkToFit="1"/>
      <protection hidden="1"/>
    </xf>
    <xf numFmtId="165" fontId="5" fillId="0" borderId="0" xfId="0" applyNumberFormat="1" applyFont="1" applyAlignment="1" applyProtection="1">
      <alignment horizontal="center" vertical="center"/>
      <protection hidden="1"/>
    </xf>
    <xf numFmtId="165" fontId="5" fillId="0" borderId="0" xfId="0" applyNumberFormat="1" applyFont="1" applyAlignment="1" applyProtection="1">
      <alignment vertical="center"/>
      <protection hidden="1"/>
    </xf>
    <xf numFmtId="165" fontId="4" fillId="0" borderId="0" xfId="0" applyNumberFormat="1" applyFont="1" applyAlignment="1" applyProtection="1">
      <alignment vertical="center"/>
      <protection hidden="1"/>
    </xf>
    <xf numFmtId="0" fontId="0" fillId="0" borderId="42" xfId="0" applyBorder="1" applyAlignment="1" applyProtection="1">
      <alignment vertical="center" shrinkToFit="1"/>
      <protection hidden="1"/>
    </xf>
    <xf numFmtId="0" fontId="0" fillId="0" borderId="43" xfId="0" applyBorder="1" applyAlignment="1" applyProtection="1">
      <alignment horizontal="center" vertical="center" shrinkToFit="1"/>
      <protection hidden="1"/>
    </xf>
    <xf numFmtId="0" fontId="0" fillId="0" borderId="44" xfId="0" applyBorder="1" applyAlignment="1" applyProtection="1">
      <alignment horizontal="center" vertical="center" shrinkToFit="1"/>
      <protection hidden="1"/>
    </xf>
    <xf numFmtId="0" fontId="6" fillId="4" borderId="39" xfId="0" applyFont="1" applyFill="1" applyBorder="1" applyAlignment="1" applyProtection="1">
      <alignment horizontal="center" vertical="center" shrinkToFit="1"/>
      <protection hidden="1"/>
    </xf>
    <xf numFmtId="0" fontId="6" fillId="4" borderId="40" xfId="0" applyFont="1" applyFill="1" applyBorder="1" applyAlignment="1" applyProtection="1">
      <alignment horizontal="center" vertical="center" shrinkToFit="1"/>
      <protection hidden="1"/>
    </xf>
    <xf numFmtId="0" fontId="6" fillId="4" borderId="41" xfId="0" applyFont="1" applyFill="1" applyBorder="1" applyAlignment="1" applyProtection="1">
      <alignment horizontal="center" vertical="center" shrinkToFit="1"/>
      <protection hidden="1"/>
    </xf>
    <xf numFmtId="0" fontId="1" fillId="3" borderId="23" xfId="0" applyFont="1" applyFill="1" applyBorder="1" applyAlignment="1" applyProtection="1">
      <alignment horizontal="center" vertical="center"/>
      <protection locked="0"/>
    </xf>
    <xf numFmtId="0" fontId="1" fillId="3" borderId="26" xfId="0" applyFont="1" applyFill="1" applyBorder="1" applyAlignment="1" applyProtection="1">
      <alignment horizontal="center" vertical="center"/>
      <protection locked="0"/>
    </xf>
    <xf numFmtId="0" fontId="0" fillId="2" borderId="38" xfId="0" applyFill="1" applyBorder="1" applyAlignment="1" applyProtection="1">
      <alignment horizontal="center" vertical="center" shrinkToFit="1"/>
      <protection hidden="1"/>
    </xf>
    <xf numFmtId="0" fontId="0" fillId="2" borderId="11" xfId="0" applyFill="1" applyBorder="1" applyAlignment="1" applyProtection="1">
      <alignment horizontal="center" vertical="center" shrinkToFit="1"/>
      <protection hidden="1"/>
    </xf>
    <xf numFmtId="0" fontId="9" fillId="0" borderId="0" xfId="0" applyFont="1" applyAlignment="1" applyProtection="1">
      <alignment vertical="center"/>
      <protection hidden="1"/>
    </xf>
    <xf numFmtId="0" fontId="1" fillId="0" borderId="52"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53" xfId="0"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0" fillId="6" borderId="0" xfId="0" applyFill="1"/>
    <xf numFmtId="14" fontId="0" fillId="2" borderId="9" xfId="0" applyNumberFormat="1" applyFill="1" applyBorder="1" applyAlignment="1" applyProtection="1">
      <alignment horizontal="center" vertical="center" shrinkToFit="1"/>
      <protection hidden="1"/>
    </xf>
    <xf numFmtId="14" fontId="0" fillId="2" borderId="17" xfId="0" applyNumberFormat="1" applyFill="1" applyBorder="1" applyAlignment="1" applyProtection="1">
      <alignment horizontal="center" vertical="center" shrinkToFit="1"/>
      <protection hidden="1"/>
    </xf>
    <xf numFmtId="14" fontId="0" fillId="2" borderId="34" xfId="0" applyNumberFormat="1" applyFill="1" applyBorder="1" applyAlignment="1" applyProtection="1">
      <alignment horizontal="center" vertical="center" shrinkToFit="1"/>
      <protection hidden="1"/>
    </xf>
    <xf numFmtId="164" fontId="0" fillId="2" borderId="9" xfId="0" applyNumberFormat="1" applyFill="1" applyBorder="1" applyAlignment="1" applyProtection="1">
      <alignment horizontal="center" vertical="center" shrinkToFit="1"/>
      <protection hidden="1"/>
    </xf>
    <xf numFmtId="164" fontId="0" fillId="2" borderId="17" xfId="0" applyNumberFormat="1" applyFill="1" applyBorder="1" applyAlignment="1" applyProtection="1">
      <alignment horizontal="center" vertical="center" shrinkToFit="1"/>
      <protection hidden="1"/>
    </xf>
    <xf numFmtId="164" fontId="0" fillId="2" borderId="34" xfId="0" applyNumberFormat="1" applyFill="1" applyBorder="1" applyAlignment="1" applyProtection="1">
      <alignment horizontal="center" vertical="center" shrinkToFit="1"/>
      <protection hidden="1"/>
    </xf>
    <xf numFmtId="0" fontId="10" fillId="0" borderId="0" xfId="0" applyFont="1" applyAlignment="1" applyProtection="1">
      <alignment horizontal="center" vertical="center"/>
      <protection hidden="1"/>
    </xf>
    <xf numFmtId="0" fontId="10" fillId="0" borderId="0" xfId="0" applyFont="1" applyAlignment="1" applyProtection="1">
      <alignment vertical="center"/>
      <protection hidden="1"/>
    </xf>
    <xf numFmtId="0" fontId="10" fillId="0" borderId="0" xfId="0" applyFont="1" applyAlignment="1" applyProtection="1">
      <alignment horizontal="left" vertical="center"/>
      <protection hidden="1"/>
    </xf>
    <xf numFmtId="166" fontId="1" fillId="2" borderId="9" xfId="0" applyNumberFormat="1" applyFont="1" applyFill="1" applyBorder="1" applyAlignment="1" applyProtection="1">
      <alignment horizontal="center" vertical="center" shrinkToFit="1"/>
      <protection hidden="1"/>
    </xf>
    <xf numFmtId="0" fontId="10" fillId="6" borderId="0" xfId="0" applyFont="1" applyFill="1" applyAlignment="1" applyProtection="1">
      <alignment horizontal="center" vertical="center"/>
      <protection hidden="1"/>
    </xf>
    <xf numFmtId="0" fontId="22" fillId="0" borderId="0" xfId="4" applyFont="1" applyAlignment="1">
      <alignment horizontal="center" vertical="center"/>
    </xf>
    <xf numFmtId="0" fontId="23" fillId="0" borderId="0" xfId="4" applyFont="1"/>
    <xf numFmtId="0" fontId="23" fillId="0" borderId="0" xfId="4" applyFont="1" applyAlignment="1" applyProtection="1">
      <alignment vertical="center"/>
      <protection hidden="1"/>
    </xf>
    <xf numFmtId="0" fontId="24" fillId="0" borderId="0" xfId="4" applyFont="1" applyAlignment="1" applyProtection="1">
      <alignment horizontal="right" vertical="center"/>
      <protection hidden="1"/>
    </xf>
    <xf numFmtId="0" fontId="24" fillId="0" borderId="0" xfId="4" applyFont="1" applyAlignment="1" applyProtection="1">
      <alignment horizontal="center" vertical="center"/>
      <protection hidden="1"/>
    </xf>
    <xf numFmtId="0" fontId="25" fillId="0" borderId="0" xfId="4" applyFont="1" applyAlignment="1" applyProtection="1">
      <alignment vertical="center" shrinkToFit="1"/>
      <protection hidden="1"/>
    </xf>
    <xf numFmtId="0" fontId="26" fillId="0" borderId="0" xfId="4" applyFont="1" applyAlignment="1" applyProtection="1">
      <alignment horizontal="center" vertical="center"/>
      <protection hidden="1"/>
    </xf>
    <xf numFmtId="0" fontId="23" fillId="0" borderId="0" xfId="4" applyFont="1" applyAlignment="1" applyProtection="1">
      <alignment horizontal="center" vertical="center"/>
      <protection hidden="1"/>
    </xf>
    <xf numFmtId="0" fontId="25" fillId="0" borderId="0" xfId="4" applyFont="1" applyAlignment="1" applyProtection="1">
      <alignment horizontal="center" vertical="center"/>
      <protection hidden="1"/>
    </xf>
    <xf numFmtId="0" fontId="27" fillId="0" borderId="0" xfId="4" applyFont="1" applyAlignment="1" applyProtection="1">
      <alignment horizontal="center" vertical="center"/>
      <protection hidden="1"/>
    </xf>
    <xf numFmtId="0" fontId="28" fillId="0" borderId="0" xfId="4" applyFont="1" applyAlignment="1" applyProtection="1">
      <alignment horizontal="center" vertical="center"/>
      <protection hidden="1"/>
    </xf>
    <xf numFmtId="0" fontId="28" fillId="0" borderId="0" xfId="4" applyFont="1" applyAlignment="1" applyProtection="1">
      <alignment vertical="center"/>
      <protection hidden="1"/>
    </xf>
    <xf numFmtId="0" fontId="29" fillId="0" borderId="0" xfId="4" applyFont="1" applyAlignment="1" applyProtection="1">
      <alignment vertical="center"/>
      <protection hidden="1"/>
    </xf>
    <xf numFmtId="0" fontId="30" fillId="0" borderId="50" xfId="4" applyFont="1" applyBorder="1" applyAlignment="1" applyProtection="1">
      <alignment horizontal="center" vertical="center"/>
      <protection hidden="1"/>
    </xf>
    <xf numFmtId="0" fontId="31" fillId="0" borderId="50" xfId="4" applyFont="1" applyBorder="1" applyAlignment="1" applyProtection="1">
      <alignment horizontal="center" vertical="center"/>
      <protection hidden="1"/>
    </xf>
    <xf numFmtId="0" fontId="31" fillId="0" borderId="58" xfId="4" applyFont="1" applyBorder="1" applyAlignment="1" applyProtection="1">
      <alignment horizontal="center" vertical="center"/>
      <protection hidden="1"/>
    </xf>
    <xf numFmtId="0" fontId="32" fillId="0" borderId="0" xfId="4" applyFont="1" applyAlignment="1" applyProtection="1">
      <alignment horizontal="center" vertical="center"/>
      <protection hidden="1"/>
    </xf>
    <xf numFmtId="0" fontId="23" fillId="8" borderId="60" xfId="4" applyFont="1" applyFill="1" applyBorder="1" applyAlignment="1" applyProtection="1">
      <alignment horizontal="left" vertical="center"/>
      <protection hidden="1"/>
    </xf>
    <xf numFmtId="3" fontId="25" fillId="0" borderId="61" xfId="4" applyNumberFormat="1" applyFont="1" applyBorder="1" applyAlignment="1" applyProtection="1">
      <alignment horizontal="center" vertical="center"/>
      <protection hidden="1"/>
    </xf>
    <xf numFmtId="167" fontId="25" fillId="0" borderId="0" xfId="4" applyNumberFormat="1" applyFont="1" applyAlignment="1" applyProtection="1">
      <alignment horizontal="center" vertical="center"/>
      <protection hidden="1"/>
    </xf>
    <xf numFmtId="0" fontId="31" fillId="0" borderId="0" xfId="4" applyFont="1" applyAlignment="1" applyProtection="1">
      <alignment horizontal="center" vertical="center"/>
      <protection hidden="1"/>
    </xf>
    <xf numFmtId="0" fontId="23" fillId="0" borderId="62" xfId="4" applyFont="1" applyBorder="1" applyAlignment="1" applyProtection="1">
      <alignment horizontal="center" vertical="center"/>
      <protection hidden="1"/>
    </xf>
    <xf numFmtId="3" fontId="23" fillId="0" borderId="0" xfId="4" applyNumberFormat="1" applyFont="1" applyAlignment="1" applyProtection="1">
      <alignment horizontal="center" vertical="center" shrinkToFit="1"/>
      <protection hidden="1"/>
    </xf>
    <xf numFmtId="3" fontId="31" fillId="0" borderId="0" xfId="4" applyNumberFormat="1" applyFont="1" applyAlignment="1" applyProtection="1">
      <alignment horizontal="center" vertical="center"/>
      <protection hidden="1"/>
    </xf>
    <xf numFmtId="3" fontId="23" fillId="0" borderId="0" xfId="4" applyNumberFormat="1" applyFont="1" applyAlignment="1" applyProtection="1">
      <alignment horizontal="center" vertical="center"/>
      <protection hidden="1"/>
    </xf>
    <xf numFmtId="0" fontId="23" fillId="0" borderId="0" xfId="4" applyFont="1" applyAlignment="1" applyProtection="1">
      <alignment vertical="center" shrinkToFit="1"/>
      <protection hidden="1"/>
    </xf>
    <xf numFmtId="0" fontId="23" fillId="0" borderId="63" xfId="4" applyFont="1" applyBorder="1" applyAlignment="1" applyProtection="1">
      <alignment vertical="center"/>
      <protection hidden="1"/>
    </xf>
    <xf numFmtId="0" fontId="23" fillId="0" borderId="64" xfId="4" applyFont="1" applyBorder="1" applyAlignment="1" applyProtection="1">
      <alignment vertical="center"/>
      <protection hidden="1"/>
    </xf>
    <xf numFmtId="0" fontId="25" fillId="0" borderId="61" xfId="4" applyFont="1" applyBorder="1" applyAlignment="1" applyProtection="1">
      <alignment horizontal="center" vertical="center"/>
      <protection hidden="1"/>
    </xf>
    <xf numFmtId="0" fontId="23" fillId="0" borderId="47" xfId="4" applyFont="1" applyBorder="1" applyAlignment="1" applyProtection="1">
      <alignment horizontal="center" vertical="center"/>
      <protection hidden="1"/>
    </xf>
    <xf numFmtId="0" fontId="23" fillId="0" borderId="45" xfId="4" applyFont="1" applyBorder="1" applyAlignment="1" applyProtection="1">
      <alignment vertical="center"/>
      <protection hidden="1"/>
    </xf>
    <xf numFmtId="0" fontId="23" fillId="0" borderId="46" xfId="4" applyFont="1" applyBorder="1" applyAlignment="1" applyProtection="1">
      <alignment vertical="center"/>
      <protection hidden="1"/>
    </xf>
    <xf numFmtId="0" fontId="23" fillId="0" borderId="48" xfId="4" applyFont="1" applyBorder="1" applyAlignment="1" applyProtection="1">
      <alignment horizontal="center" vertical="center"/>
      <protection hidden="1"/>
    </xf>
    <xf numFmtId="0" fontId="23" fillId="0" borderId="49" xfId="4" applyFont="1" applyBorder="1" applyAlignment="1" applyProtection="1">
      <alignment vertical="center"/>
      <protection hidden="1"/>
    </xf>
    <xf numFmtId="0" fontId="23" fillId="0" borderId="51" xfId="4" applyFont="1" applyBorder="1" applyAlignment="1" applyProtection="1">
      <alignment vertical="center"/>
      <protection hidden="1"/>
    </xf>
    <xf numFmtId="0" fontId="25" fillId="0" borderId="0" xfId="4" applyFont="1" applyAlignment="1" applyProtection="1">
      <alignment vertical="center"/>
      <protection hidden="1"/>
    </xf>
    <xf numFmtId="0" fontId="33" fillId="0" borderId="0" xfId="4" applyFont="1" applyAlignment="1" applyProtection="1">
      <alignment horizontal="left" vertical="center"/>
      <protection hidden="1"/>
    </xf>
    <xf numFmtId="0" fontId="33" fillId="0" borderId="0" xfId="4" applyFont="1" applyAlignment="1" applyProtection="1">
      <alignment horizontal="center" vertical="center"/>
      <protection hidden="1"/>
    </xf>
    <xf numFmtId="0" fontId="25" fillId="0" borderId="65" xfId="4" applyFont="1" applyBorder="1" applyAlignment="1" applyProtection="1">
      <alignment vertical="center"/>
      <protection hidden="1"/>
    </xf>
    <xf numFmtId="0" fontId="25" fillId="0" borderId="66" xfId="4" applyFont="1" applyBorder="1" applyAlignment="1" applyProtection="1">
      <alignment vertical="center"/>
      <protection hidden="1"/>
    </xf>
    <xf numFmtId="0" fontId="25" fillId="0" borderId="67" xfId="4" applyFont="1" applyBorder="1" applyAlignment="1" applyProtection="1">
      <alignment vertical="center"/>
      <protection hidden="1"/>
    </xf>
    <xf numFmtId="3" fontId="34" fillId="0" borderId="68" xfId="4" applyNumberFormat="1" applyFont="1" applyBorder="1" applyAlignment="1" applyProtection="1">
      <alignment horizontal="center" vertical="center"/>
      <protection hidden="1"/>
    </xf>
    <xf numFmtId="3" fontId="23" fillId="9" borderId="69" xfId="4" applyNumberFormat="1" applyFont="1" applyFill="1" applyBorder="1" applyAlignment="1" applyProtection="1">
      <alignment horizontal="center" vertical="center"/>
      <protection hidden="1"/>
    </xf>
    <xf numFmtId="0" fontId="23" fillId="10" borderId="70" xfId="4" applyFont="1" applyFill="1" applyBorder="1" applyAlignment="1" applyProtection="1">
      <alignment horizontal="center" vertical="center"/>
      <protection hidden="1"/>
    </xf>
    <xf numFmtId="3" fontId="31" fillId="0" borderId="71" xfId="4" applyNumberFormat="1" applyFont="1" applyBorder="1" applyAlignment="1" applyProtection="1">
      <alignment horizontal="center" vertical="center"/>
      <protection hidden="1"/>
    </xf>
    <xf numFmtId="0" fontId="23" fillId="11" borderId="70" xfId="4" applyFont="1" applyFill="1" applyBorder="1" applyAlignment="1" applyProtection="1">
      <alignment horizontal="center" vertical="center"/>
      <protection hidden="1"/>
    </xf>
    <xf numFmtId="0" fontId="23" fillId="0" borderId="72" xfId="4" applyFont="1" applyBorder="1" applyAlignment="1" applyProtection="1">
      <alignment horizontal="center" vertical="center"/>
      <protection hidden="1"/>
    </xf>
    <xf numFmtId="0" fontId="23" fillId="0" borderId="73" xfId="4" applyFont="1" applyBorder="1" applyAlignment="1" applyProtection="1">
      <alignment horizontal="center" vertical="center"/>
      <protection hidden="1"/>
    </xf>
    <xf numFmtId="3" fontId="31" fillId="0" borderId="74" xfId="4" applyNumberFormat="1" applyFont="1" applyBorder="1" applyAlignment="1" applyProtection="1">
      <alignment horizontal="center" vertical="center"/>
      <protection hidden="1"/>
    </xf>
    <xf numFmtId="0" fontId="25" fillId="0" borderId="72" xfId="4" applyFont="1" applyBorder="1" applyAlignment="1" applyProtection="1">
      <alignment horizontal="center" vertical="center"/>
      <protection hidden="1"/>
    </xf>
    <xf numFmtId="3" fontId="31" fillId="0" borderId="73" xfId="4" applyNumberFormat="1" applyFont="1" applyBorder="1" applyAlignment="1" applyProtection="1">
      <alignment horizontal="center" vertical="center"/>
      <protection hidden="1"/>
    </xf>
    <xf numFmtId="0" fontId="23" fillId="8" borderId="75" xfId="4" applyFont="1" applyFill="1" applyBorder="1" applyAlignment="1" applyProtection="1">
      <alignment vertical="center" shrinkToFit="1"/>
      <protection hidden="1"/>
    </xf>
    <xf numFmtId="0" fontId="25" fillId="0" borderId="0" xfId="4" applyFont="1" applyAlignment="1" applyProtection="1">
      <alignment horizontal="center" vertical="center" shrinkToFit="1"/>
      <protection hidden="1"/>
    </xf>
    <xf numFmtId="0" fontId="25" fillId="0" borderId="76" xfId="4" applyFont="1" applyBorder="1" applyAlignment="1" applyProtection="1">
      <alignment horizontal="center" vertical="center"/>
      <protection hidden="1"/>
    </xf>
    <xf numFmtId="0" fontId="25" fillId="0" borderId="63" xfId="4" applyFont="1" applyBorder="1" applyAlignment="1" applyProtection="1">
      <alignment vertical="center"/>
      <protection hidden="1"/>
    </xf>
    <xf numFmtId="0" fontId="25" fillId="0" borderId="45" xfId="4" applyFont="1" applyBorder="1" applyAlignment="1" applyProtection="1">
      <alignment vertical="center"/>
      <protection hidden="1"/>
    </xf>
    <xf numFmtId="0" fontId="25" fillId="0" borderId="49" xfId="4" applyFont="1" applyBorder="1" applyAlignment="1" applyProtection="1">
      <alignment vertical="center"/>
      <protection hidden="1"/>
    </xf>
    <xf numFmtId="0" fontId="25" fillId="0" borderId="77" xfId="4" applyFont="1" applyBorder="1" applyAlignment="1" applyProtection="1">
      <alignment horizontal="center" vertical="center"/>
      <protection hidden="1"/>
    </xf>
    <xf numFmtId="0" fontId="25" fillId="0" borderId="50" xfId="4" applyFont="1" applyBorder="1" applyAlignment="1" applyProtection="1">
      <alignment horizontal="center" vertical="center"/>
      <protection hidden="1"/>
    </xf>
    <xf numFmtId="0" fontId="25" fillId="0" borderId="64" xfId="4" applyFont="1" applyBorder="1" applyAlignment="1" applyProtection="1">
      <alignment horizontal="center" vertical="center"/>
      <protection hidden="1"/>
    </xf>
    <xf numFmtId="0" fontId="25" fillId="0" borderId="46" xfId="4" applyFont="1" applyBorder="1" applyAlignment="1" applyProtection="1">
      <alignment horizontal="center" vertical="center"/>
      <protection hidden="1"/>
    </xf>
    <xf numFmtId="0" fontId="25" fillId="0" borderId="51" xfId="4" applyFont="1" applyBorder="1" applyAlignment="1" applyProtection="1">
      <alignment horizontal="center" vertical="center"/>
      <protection hidden="1"/>
    </xf>
    <xf numFmtId="0" fontId="25" fillId="6" borderId="63" xfId="4" applyFont="1" applyFill="1" applyBorder="1" applyAlignment="1" applyProtection="1">
      <alignment horizontal="center" vertical="center" shrinkToFit="1"/>
      <protection hidden="1"/>
    </xf>
    <xf numFmtId="0" fontId="25" fillId="0" borderId="77" xfId="4" applyFont="1" applyBorder="1" applyAlignment="1" applyProtection="1">
      <alignment horizontal="center" vertical="center" shrinkToFit="1"/>
      <protection hidden="1"/>
    </xf>
    <xf numFmtId="0" fontId="25" fillId="0" borderId="64" xfId="4" applyFont="1" applyBorder="1" applyAlignment="1" applyProtection="1">
      <alignment horizontal="center" vertical="center" shrinkToFit="1"/>
      <protection hidden="1"/>
    </xf>
    <xf numFmtId="0" fontId="25" fillId="0" borderId="45" xfId="4" applyFont="1" applyBorder="1" applyAlignment="1" applyProtection="1">
      <alignment horizontal="center" vertical="center" shrinkToFit="1"/>
      <protection hidden="1"/>
    </xf>
    <xf numFmtId="0" fontId="25" fillId="6" borderId="0" xfId="4" applyFont="1" applyFill="1" applyAlignment="1" applyProtection="1">
      <alignment horizontal="center" vertical="center" shrinkToFit="1"/>
      <protection hidden="1"/>
    </xf>
    <xf numFmtId="0" fontId="25" fillId="0" borderId="46" xfId="4" applyFont="1" applyBorder="1" applyAlignment="1" applyProtection="1">
      <alignment horizontal="center" vertical="center" shrinkToFit="1"/>
      <protection hidden="1"/>
    </xf>
    <xf numFmtId="0" fontId="25" fillId="0" borderId="49" xfId="4" applyFont="1" applyBorder="1" applyAlignment="1" applyProtection="1">
      <alignment horizontal="center" vertical="center" shrinkToFit="1"/>
      <protection hidden="1"/>
    </xf>
    <xf numFmtId="0" fontId="25" fillId="0" borderId="50" xfId="4" applyFont="1" applyBorder="1" applyAlignment="1" applyProtection="1">
      <alignment horizontal="center" vertical="center" shrinkToFit="1"/>
      <protection hidden="1"/>
    </xf>
    <xf numFmtId="0" fontId="25" fillId="6" borderId="51" xfId="4" applyFont="1" applyFill="1" applyBorder="1" applyAlignment="1" applyProtection="1">
      <alignment horizontal="center" vertical="center" shrinkToFit="1"/>
      <protection hidden="1"/>
    </xf>
    <xf numFmtId="0" fontId="25" fillId="0" borderId="67" xfId="4" applyFont="1" applyBorder="1" applyAlignment="1" applyProtection="1">
      <alignment horizontal="center" vertical="center"/>
      <protection hidden="1"/>
    </xf>
    <xf numFmtId="0" fontId="25" fillId="0" borderId="47" xfId="4" applyFont="1" applyBorder="1" applyAlignment="1" applyProtection="1">
      <alignment horizontal="center" vertical="center"/>
      <protection hidden="1"/>
    </xf>
    <xf numFmtId="0" fontId="34" fillId="0" borderId="78" xfId="4" applyFont="1" applyBorder="1" applyAlignment="1" applyProtection="1">
      <alignment horizontal="center" vertical="center"/>
      <protection hidden="1"/>
    </xf>
    <xf numFmtId="3" fontId="31" fillId="0" borderId="70" xfId="4" applyNumberFormat="1" applyFont="1" applyBorder="1" applyAlignment="1" applyProtection="1">
      <alignment horizontal="center" vertical="center"/>
      <protection hidden="1"/>
    </xf>
    <xf numFmtId="0" fontId="25" fillId="0" borderId="77" xfId="4" applyFont="1" applyBorder="1" applyAlignment="1" applyProtection="1">
      <alignment vertical="center"/>
      <protection hidden="1"/>
    </xf>
    <xf numFmtId="0" fontId="25" fillId="0" borderId="79" xfId="4" applyFont="1" applyBorder="1" applyAlignment="1" applyProtection="1">
      <alignment horizontal="center" vertical="center"/>
      <protection hidden="1"/>
    </xf>
    <xf numFmtId="0" fontId="34" fillId="0" borderId="80" xfId="4" applyFont="1" applyBorder="1" applyAlignment="1" applyProtection="1">
      <alignment horizontal="center" vertical="center"/>
      <protection hidden="1"/>
    </xf>
    <xf numFmtId="0" fontId="35" fillId="0" borderId="0" xfId="4" applyFont="1" applyAlignment="1" applyProtection="1">
      <alignment horizontal="center" vertical="center"/>
      <protection hidden="1"/>
    </xf>
    <xf numFmtId="0" fontId="36" fillId="0" borderId="0" xfId="4" applyFont="1" applyAlignment="1">
      <alignment horizontal="center" vertical="center"/>
    </xf>
    <xf numFmtId="0" fontId="24" fillId="0" borderId="65" xfId="4" applyFont="1" applyBorder="1" applyAlignment="1">
      <alignment horizontal="left" vertical="center"/>
    </xf>
    <xf numFmtId="0" fontId="24" fillId="0" borderId="66" xfId="4" applyFont="1" applyBorder="1" applyAlignment="1">
      <alignment horizontal="left" vertical="center"/>
    </xf>
    <xf numFmtId="0" fontId="25" fillId="0" borderId="67" xfId="4" applyFont="1" applyBorder="1" applyAlignment="1" applyProtection="1">
      <alignment horizontal="left" vertical="center"/>
      <protection hidden="1"/>
    </xf>
    <xf numFmtId="0" fontId="30" fillId="0" borderId="0" xfId="4" applyFont="1" applyAlignment="1" applyProtection="1">
      <alignment horizontal="center" vertical="center"/>
      <protection hidden="1"/>
    </xf>
    <xf numFmtId="0" fontId="23" fillId="0" borderId="62" xfId="4" applyFont="1" applyBorder="1" applyAlignment="1" applyProtection="1">
      <alignment horizontal="left" vertical="center"/>
      <protection hidden="1"/>
    </xf>
    <xf numFmtId="0" fontId="23" fillId="0" borderId="63" xfId="4" applyFont="1" applyBorder="1" applyAlignment="1" applyProtection="1">
      <alignment horizontal="center" vertical="center"/>
      <protection hidden="1"/>
    </xf>
    <xf numFmtId="0" fontId="23" fillId="0" borderId="77" xfId="4" applyFont="1" applyBorder="1" applyAlignment="1" applyProtection="1">
      <alignment horizontal="center" vertical="center"/>
      <protection hidden="1"/>
    </xf>
    <xf numFmtId="0" fontId="23" fillId="0" borderId="64" xfId="4" applyFont="1" applyBorder="1" applyAlignment="1" applyProtection="1">
      <alignment horizontal="center" vertical="center"/>
      <protection hidden="1"/>
    </xf>
    <xf numFmtId="0" fontId="23" fillId="6" borderId="63" xfId="4" applyFont="1" applyFill="1" applyBorder="1" applyAlignment="1" applyProtection="1">
      <alignment horizontal="left" vertical="center"/>
      <protection hidden="1"/>
    </xf>
    <xf numFmtId="0" fontId="24" fillId="0" borderId="64" xfId="4" applyFont="1" applyBorder="1" applyAlignment="1">
      <alignment horizontal="center"/>
    </xf>
    <xf numFmtId="0" fontId="23" fillId="0" borderId="45" xfId="4" applyFont="1" applyBorder="1" applyAlignment="1" applyProtection="1">
      <alignment horizontal="left" vertical="center"/>
      <protection hidden="1"/>
    </xf>
    <xf numFmtId="0" fontId="23" fillId="6" borderId="0" xfId="4" applyFont="1" applyFill="1" applyAlignment="1" applyProtection="1">
      <alignment horizontal="center" vertical="center"/>
      <protection hidden="1"/>
    </xf>
    <xf numFmtId="0" fontId="24" fillId="0" borderId="46" xfId="4" applyFont="1" applyBorder="1" applyAlignment="1">
      <alignment horizontal="center"/>
    </xf>
    <xf numFmtId="0" fontId="23" fillId="0" borderId="49" xfId="4" applyFont="1" applyBorder="1" applyAlignment="1" applyProtection="1">
      <alignment horizontal="left" vertical="center"/>
      <protection hidden="1"/>
    </xf>
    <xf numFmtId="0" fontId="23" fillId="0" borderId="50" xfId="4" applyFont="1" applyBorder="1" applyAlignment="1" applyProtection="1">
      <alignment horizontal="center" vertical="center"/>
      <protection hidden="1"/>
    </xf>
    <xf numFmtId="0" fontId="35" fillId="6" borderId="51" xfId="4" applyFont="1" applyFill="1" applyBorder="1" applyAlignment="1" applyProtection="1">
      <alignment horizontal="center" vertical="center"/>
      <protection hidden="1"/>
    </xf>
    <xf numFmtId="0" fontId="23" fillId="0" borderId="82" xfId="4" applyFont="1" applyBorder="1" applyAlignment="1" applyProtection="1">
      <alignment horizontal="right" vertical="center"/>
      <protection hidden="1"/>
    </xf>
    <xf numFmtId="0" fontId="23" fillId="8" borderId="83" xfId="4" applyFont="1" applyFill="1" applyBorder="1" applyAlignment="1" applyProtection="1">
      <alignment horizontal="center" vertical="center"/>
      <protection hidden="1"/>
    </xf>
    <xf numFmtId="0" fontId="23" fillId="8" borderId="84" xfId="4" applyFont="1" applyFill="1" applyBorder="1" applyAlignment="1" applyProtection="1">
      <alignment horizontal="center" vertical="center"/>
      <protection hidden="1"/>
    </xf>
    <xf numFmtId="0" fontId="23" fillId="0" borderId="85" xfId="4" applyFont="1" applyBorder="1" applyAlignment="1" applyProtection="1">
      <alignment horizontal="center" vertical="center"/>
      <protection hidden="1"/>
    </xf>
    <xf numFmtId="0" fontId="23" fillId="0" borderId="86" xfId="4" applyFont="1" applyBorder="1" applyAlignment="1" applyProtection="1">
      <alignment horizontal="center" vertical="center"/>
      <protection hidden="1"/>
    </xf>
    <xf numFmtId="0" fontId="23" fillId="0" borderId="87" xfId="4" applyFont="1" applyBorder="1" applyAlignment="1" applyProtection="1">
      <alignment horizontal="center" vertical="center"/>
      <protection hidden="1"/>
    </xf>
    <xf numFmtId="0" fontId="23" fillId="0" borderId="88" xfId="4" applyFont="1" applyBorder="1" applyAlignment="1" applyProtection="1">
      <alignment horizontal="center" vertical="center"/>
      <protection hidden="1"/>
    </xf>
    <xf numFmtId="0" fontId="23" fillId="0" borderId="89" xfId="4" applyFont="1" applyBorder="1" applyAlignment="1" applyProtection="1">
      <alignment horizontal="center" vertical="center"/>
      <protection hidden="1"/>
    </xf>
    <xf numFmtId="0" fontId="23" fillId="0" borderId="90" xfId="4" applyFont="1" applyBorder="1" applyAlignment="1" applyProtection="1">
      <alignment horizontal="center" vertical="center"/>
      <protection hidden="1"/>
    </xf>
    <xf numFmtId="0" fontId="23" fillId="0" borderId="86" xfId="4" applyFont="1" applyBorder="1" applyAlignment="1" applyProtection="1">
      <alignment vertical="center"/>
      <protection hidden="1"/>
    </xf>
    <xf numFmtId="168" fontId="25" fillId="0" borderId="90" xfId="4" applyNumberFormat="1" applyFont="1" applyBorder="1" applyAlignment="1" applyProtection="1">
      <alignment horizontal="center" vertical="center"/>
      <protection hidden="1"/>
    </xf>
    <xf numFmtId="168" fontId="25" fillId="0" borderId="0" xfId="4" applyNumberFormat="1" applyFont="1" applyAlignment="1" applyProtection="1">
      <alignment horizontal="center" vertical="center"/>
      <protection hidden="1"/>
    </xf>
    <xf numFmtId="0" fontId="23" fillId="0" borderId="47" xfId="4" applyFont="1" applyBorder="1" applyAlignment="1" applyProtection="1">
      <alignment horizontal="left" vertical="center"/>
      <protection hidden="1"/>
    </xf>
    <xf numFmtId="0" fontId="23" fillId="0" borderId="45" xfId="4" applyFont="1" applyBorder="1" applyAlignment="1" applyProtection="1">
      <alignment horizontal="center" vertical="center"/>
      <protection hidden="1"/>
    </xf>
    <xf numFmtId="0" fontId="23" fillId="0" borderId="46" xfId="4" applyFont="1" applyBorder="1" applyAlignment="1" applyProtection="1">
      <alignment horizontal="center" vertical="center"/>
      <protection hidden="1"/>
    </xf>
    <xf numFmtId="0" fontId="23" fillId="0" borderId="91" xfId="4" applyFont="1" applyBorder="1" applyAlignment="1" applyProtection="1">
      <alignment horizontal="right" vertical="center"/>
      <protection hidden="1"/>
    </xf>
    <xf numFmtId="0" fontId="23" fillId="0" borderId="92" xfId="4" applyFont="1" applyBorder="1" applyAlignment="1" applyProtection="1">
      <alignment horizontal="center" vertical="center"/>
      <protection hidden="1"/>
    </xf>
    <xf numFmtId="0" fontId="23" fillId="0" borderId="93" xfId="4" applyFont="1" applyBorder="1" applyAlignment="1" applyProtection="1">
      <alignment horizontal="center" vertical="center"/>
      <protection hidden="1"/>
    </xf>
    <xf numFmtId="0" fontId="23" fillId="0" borderId="94" xfId="4" applyFont="1" applyBorder="1" applyAlignment="1" applyProtection="1">
      <alignment horizontal="center" vertical="center"/>
      <protection hidden="1"/>
    </xf>
    <xf numFmtId="0" fontId="23" fillId="0" borderId="95" xfId="4" applyFont="1" applyBorder="1" applyAlignment="1" applyProtection="1">
      <alignment horizontal="center" vertical="center"/>
      <protection hidden="1"/>
    </xf>
    <xf numFmtId="0" fontId="23" fillId="0" borderId="92" xfId="4" applyFont="1" applyBorder="1" applyAlignment="1" applyProtection="1">
      <alignment vertical="center"/>
      <protection hidden="1"/>
    </xf>
    <xf numFmtId="168" fontId="25" fillId="0" borderId="95" xfId="4" applyNumberFormat="1" applyFont="1" applyBorder="1" applyAlignment="1" applyProtection="1">
      <alignment horizontal="center" vertical="center"/>
      <protection hidden="1"/>
    </xf>
    <xf numFmtId="0" fontId="23" fillId="0" borderId="48" xfId="4" applyFont="1" applyBorder="1" applyAlignment="1" applyProtection="1">
      <alignment horizontal="left" vertical="center"/>
      <protection hidden="1"/>
    </xf>
    <xf numFmtId="0" fontId="23" fillId="0" borderId="49" xfId="4" applyFont="1" applyBorder="1" applyAlignment="1" applyProtection="1">
      <alignment horizontal="center" vertical="center"/>
      <protection hidden="1"/>
    </xf>
    <xf numFmtId="0" fontId="23" fillId="0" borderId="51" xfId="4" applyFont="1" applyBorder="1" applyAlignment="1" applyProtection="1">
      <alignment horizontal="center" vertical="center"/>
      <protection hidden="1"/>
    </xf>
    <xf numFmtId="0" fontId="23" fillId="0" borderId="0" xfId="4" applyFont="1" applyAlignment="1" applyProtection="1">
      <alignment horizontal="left" vertical="center"/>
      <protection hidden="1"/>
    </xf>
    <xf numFmtId="0" fontId="23" fillId="0" borderId="96" xfId="4" applyFont="1" applyBorder="1" applyAlignment="1" applyProtection="1">
      <alignment horizontal="right" vertical="center"/>
      <protection hidden="1"/>
    </xf>
    <xf numFmtId="0" fontId="23" fillId="0" borderId="97" xfId="4" applyFont="1" applyBorder="1" applyAlignment="1" applyProtection="1">
      <alignment horizontal="center" vertical="center"/>
      <protection hidden="1"/>
    </xf>
    <xf numFmtId="0" fontId="23" fillId="0" borderId="98" xfId="4" applyFont="1" applyBorder="1" applyAlignment="1" applyProtection="1">
      <alignment horizontal="center" vertical="center"/>
      <protection hidden="1"/>
    </xf>
    <xf numFmtId="0" fontId="23" fillId="0" borderId="99" xfId="4" applyFont="1" applyBorder="1" applyAlignment="1" applyProtection="1">
      <alignment horizontal="center" vertical="center"/>
      <protection hidden="1"/>
    </xf>
    <xf numFmtId="0" fontId="23" fillId="0" borderId="100" xfId="4" applyFont="1" applyBorder="1" applyAlignment="1" applyProtection="1">
      <alignment horizontal="center" vertical="center"/>
      <protection hidden="1"/>
    </xf>
    <xf numFmtId="0" fontId="23" fillId="0" borderId="101" xfId="4" applyFont="1" applyBorder="1" applyAlignment="1" applyProtection="1">
      <alignment horizontal="center" vertical="center"/>
      <protection hidden="1"/>
    </xf>
    <xf numFmtId="0" fontId="23" fillId="0" borderId="102" xfId="4" applyFont="1" applyBorder="1" applyAlignment="1" applyProtection="1">
      <alignment vertical="center"/>
      <protection hidden="1"/>
    </xf>
    <xf numFmtId="168" fontId="25" fillId="0" borderId="103" xfId="4" applyNumberFormat="1" applyFont="1" applyBorder="1" applyAlignment="1" applyProtection="1">
      <alignment horizontal="center" vertical="center"/>
      <protection hidden="1"/>
    </xf>
    <xf numFmtId="169" fontId="25" fillId="0" borderId="0" xfId="4" applyNumberFormat="1" applyFont="1" applyAlignment="1" applyProtection="1">
      <alignment horizontal="center" vertical="center"/>
      <protection hidden="1"/>
    </xf>
    <xf numFmtId="0" fontId="23" fillId="0" borderId="104" xfId="4" applyFont="1" applyBorder="1" applyAlignment="1" applyProtection="1">
      <alignment horizontal="center" vertical="center"/>
      <protection hidden="1"/>
    </xf>
    <xf numFmtId="0" fontId="23" fillId="0" borderId="105" xfId="4" applyFont="1" applyBorder="1" applyAlignment="1" applyProtection="1">
      <alignment horizontal="center" vertical="center"/>
      <protection hidden="1"/>
    </xf>
    <xf numFmtId="0" fontId="23" fillId="0" borderId="106" xfId="4" applyFont="1" applyBorder="1" applyAlignment="1" applyProtection="1">
      <alignment horizontal="center" vertical="center"/>
      <protection hidden="1"/>
    </xf>
    <xf numFmtId="0" fontId="23" fillId="0" borderId="107" xfId="4" applyFont="1" applyBorder="1" applyAlignment="1" applyProtection="1">
      <alignment horizontal="center" vertical="center"/>
      <protection hidden="1"/>
    </xf>
    <xf numFmtId="0" fontId="37" fillId="0" borderId="0" xfId="4" applyFont="1" applyAlignment="1" applyProtection="1">
      <alignment horizontal="center" vertical="center"/>
      <protection hidden="1"/>
    </xf>
    <xf numFmtId="0" fontId="38" fillId="7" borderId="59" xfId="5" applyNumberFormat="1" applyFont="1" applyBorder="1" applyAlignment="1" applyProtection="1">
      <alignment horizontal="center" vertical="center" readingOrder="1"/>
    </xf>
    <xf numFmtId="0" fontId="37" fillId="0" borderId="62" xfId="4" applyFont="1" applyBorder="1" applyAlignment="1" applyProtection="1">
      <alignment horizontal="center" vertical="center"/>
      <protection hidden="1"/>
    </xf>
    <xf numFmtId="0" fontId="37" fillId="0" borderId="47" xfId="4" applyFont="1" applyBorder="1" applyAlignment="1" applyProtection="1">
      <alignment horizontal="center" vertical="center"/>
      <protection hidden="1"/>
    </xf>
    <xf numFmtId="0" fontId="37" fillId="0" borderId="48" xfId="4" applyFont="1" applyBorder="1" applyAlignment="1" applyProtection="1">
      <alignment horizontal="center" vertical="center"/>
      <protection hidden="1"/>
    </xf>
    <xf numFmtId="0" fontId="23" fillId="8" borderId="104" xfId="4" applyFont="1" applyFill="1" applyBorder="1" applyAlignment="1" applyProtection="1">
      <alignment horizontal="center" vertical="center"/>
      <protection hidden="1"/>
    </xf>
    <xf numFmtId="0" fontId="23" fillId="8" borderId="85" xfId="4" applyFont="1" applyFill="1" applyBorder="1" applyAlignment="1" applyProtection="1">
      <alignment horizontal="center" vertical="center"/>
      <protection hidden="1"/>
    </xf>
    <xf numFmtId="0" fontId="23" fillId="8" borderId="108" xfId="4" applyFont="1" applyFill="1" applyBorder="1" applyAlignment="1" applyProtection="1">
      <alignment horizontal="center" vertical="center"/>
      <protection hidden="1"/>
    </xf>
    <xf numFmtId="0" fontId="23" fillId="8" borderId="106" xfId="4" applyFont="1" applyFill="1" applyBorder="1" applyAlignment="1" applyProtection="1">
      <alignment horizontal="center" vertical="center"/>
      <protection hidden="1"/>
    </xf>
    <xf numFmtId="0" fontId="23" fillId="8" borderId="0" xfId="4" applyFont="1" applyFill="1" applyAlignment="1" applyProtection="1">
      <alignment horizontal="center" vertical="center"/>
      <protection hidden="1"/>
    </xf>
    <xf numFmtId="0" fontId="23" fillId="8" borderId="109" xfId="4" applyFont="1" applyFill="1" applyBorder="1" applyAlignment="1" applyProtection="1">
      <alignment horizontal="center" vertical="center"/>
      <protection hidden="1"/>
    </xf>
    <xf numFmtId="0" fontId="23" fillId="8" borderId="107" xfId="4" applyFont="1" applyFill="1" applyBorder="1" applyAlignment="1" applyProtection="1">
      <alignment horizontal="center" vertical="center"/>
      <protection hidden="1"/>
    </xf>
    <xf numFmtId="0" fontId="23" fillId="8" borderId="97" xfId="4" applyFont="1" applyFill="1" applyBorder="1" applyAlignment="1" applyProtection="1">
      <alignment horizontal="center" vertical="center"/>
      <protection hidden="1"/>
    </xf>
    <xf numFmtId="0" fontId="23" fillId="8" borderId="110" xfId="4" applyFont="1" applyFill="1" applyBorder="1" applyAlignment="1" applyProtection="1">
      <alignment horizontal="center" vertical="center"/>
      <protection hidden="1"/>
    </xf>
    <xf numFmtId="166" fontId="0" fillId="2" borderId="0" xfId="0" applyNumberFormat="1" applyFill="1" applyAlignment="1" applyProtection="1">
      <alignment vertical="center"/>
      <protection hidden="1"/>
    </xf>
    <xf numFmtId="0" fontId="40" fillId="0" borderId="0" xfId="0" applyFont="1" applyAlignment="1">
      <alignment horizontal="left"/>
    </xf>
    <xf numFmtId="170" fontId="0" fillId="2" borderId="0" xfId="0" applyNumberFormat="1" applyFill="1" applyAlignment="1" applyProtection="1">
      <alignment horizontal="left" vertical="center"/>
      <protection hidden="1"/>
    </xf>
    <xf numFmtId="0" fontId="39" fillId="0" borderId="0" xfId="0" applyFont="1"/>
    <xf numFmtId="16" fontId="39" fillId="0" borderId="0" xfId="0" applyNumberFormat="1" applyFont="1" applyAlignment="1">
      <alignment horizontal="left" indent="1"/>
    </xf>
    <xf numFmtId="0" fontId="39" fillId="0" borderId="0" xfId="0" applyFont="1" applyAlignment="1">
      <alignment horizontal="left" indent="1"/>
    </xf>
    <xf numFmtId="14" fontId="39" fillId="0" borderId="0" xfId="0" applyNumberFormat="1" applyFont="1" applyAlignment="1">
      <alignment horizontal="left" indent="1"/>
    </xf>
    <xf numFmtId="0" fontId="45" fillId="5" borderId="0" xfId="0" applyFont="1" applyFill="1"/>
    <xf numFmtId="0" fontId="0" fillId="5" borderId="0" xfId="0" applyFill="1"/>
    <xf numFmtId="0" fontId="11" fillId="2" borderId="0" xfId="1" applyFont="1" applyFill="1"/>
    <xf numFmtId="0" fontId="10" fillId="2" borderId="0" xfId="2" applyFill="1"/>
    <xf numFmtId="0" fontId="12" fillId="2" borderId="54" xfId="1" applyFont="1" applyFill="1" applyBorder="1"/>
    <xf numFmtId="0" fontId="13" fillId="2" borderId="55" xfId="1" applyFont="1" applyFill="1" applyBorder="1"/>
    <xf numFmtId="0" fontId="13" fillId="2" borderId="56" xfId="1" applyFont="1" applyFill="1" applyBorder="1"/>
    <xf numFmtId="0" fontId="14" fillId="2" borderId="0" xfId="1" applyFont="1" applyFill="1" applyAlignment="1">
      <alignment vertical="top" wrapText="1"/>
    </xf>
    <xf numFmtId="0" fontId="14" fillId="2" borderId="0" xfId="1" applyFont="1" applyFill="1" applyAlignment="1">
      <alignment horizontal="justify" vertical="top" wrapText="1"/>
    </xf>
    <xf numFmtId="0" fontId="16" fillId="2" borderId="0" xfId="1" applyFont="1" applyFill="1" applyAlignment="1">
      <alignment vertical="top"/>
    </xf>
    <xf numFmtId="0" fontId="16" fillId="2" borderId="0" xfId="1" applyFont="1" applyFill="1"/>
    <xf numFmtId="0" fontId="14" fillId="2" borderId="0" xfId="1" applyFont="1" applyFill="1" applyAlignment="1">
      <alignment horizontal="justify" wrapText="1"/>
    </xf>
    <xf numFmtId="0" fontId="14" fillId="2" borderId="0" xfId="1" applyFont="1" applyFill="1"/>
    <xf numFmtId="0" fontId="15" fillId="2" borderId="0" xfId="1" applyFont="1" applyFill="1"/>
    <xf numFmtId="0" fontId="14" fillId="2" borderId="0" xfId="1" applyFont="1" applyFill="1" applyAlignment="1">
      <alignment horizontal="center" wrapText="1"/>
    </xf>
    <xf numFmtId="0" fontId="41" fillId="2" borderId="0" xfId="1" applyFont="1" applyFill="1"/>
    <xf numFmtId="0" fontId="14" fillId="2" borderId="0" xfId="1" applyFont="1" applyFill="1" applyAlignment="1">
      <alignment horizontal="left" vertical="top" wrapText="1"/>
    </xf>
    <xf numFmtId="0" fontId="14" fillId="2" borderId="0" xfId="1" applyFont="1" applyFill="1" applyAlignment="1">
      <alignment horizontal="justify" vertical="top" wrapText="1"/>
    </xf>
    <xf numFmtId="0" fontId="17" fillId="2" borderId="0" xfId="1" applyFont="1" applyFill="1" applyAlignment="1">
      <alignment horizontal="center" vertical="top" wrapText="1"/>
    </xf>
    <xf numFmtId="0" fontId="14" fillId="2" borderId="0" xfId="1" applyFont="1" applyFill="1" applyAlignment="1">
      <alignment horizontal="left" wrapText="1"/>
    </xf>
    <xf numFmtId="0" fontId="16" fillId="2" borderId="0" xfId="1" applyFont="1" applyFill="1" applyAlignment="1">
      <alignment horizontal="left"/>
    </xf>
    <xf numFmtId="0" fontId="0" fillId="2" borderId="22" xfId="0" applyFill="1" applyBorder="1" applyAlignment="1" applyProtection="1">
      <alignment horizontal="center" vertical="center"/>
      <protection hidden="1"/>
    </xf>
    <xf numFmtId="0" fontId="0" fillId="2" borderId="25" xfId="0" applyFill="1" applyBorder="1" applyAlignment="1" applyProtection="1">
      <alignment horizontal="center" vertical="center"/>
      <protection hidden="1"/>
    </xf>
    <xf numFmtId="0" fontId="7" fillId="4" borderId="5" xfId="0" applyFont="1" applyFill="1" applyBorder="1" applyAlignment="1" applyProtection="1">
      <alignment horizontal="center" vertical="center"/>
      <protection hidden="1"/>
    </xf>
    <xf numFmtId="0" fontId="7" fillId="4" borderId="6" xfId="0" applyFont="1" applyFill="1" applyBorder="1" applyAlignment="1" applyProtection="1">
      <alignment horizontal="center" vertical="center"/>
      <protection hidden="1"/>
    </xf>
    <xf numFmtId="0" fontId="7" fillId="4" borderId="7" xfId="0" applyFont="1" applyFill="1" applyBorder="1" applyAlignment="1" applyProtection="1">
      <alignment horizontal="center" vertical="center"/>
      <protection hidden="1"/>
    </xf>
    <xf numFmtId="0" fontId="7" fillId="4" borderId="13" xfId="0" applyFont="1" applyFill="1" applyBorder="1" applyAlignment="1" applyProtection="1">
      <alignment horizontal="center" vertical="center"/>
      <protection hidden="1"/>
    </xf>
    <xf numFmtId="0" fontId="7" fillId="4" borderId="14" xfId="0" applyFont="1" applyFill="1" applyBorder="1" applyAlignment="1" applyProtection="1">
      <alignment horizontal="center" vertical="center"/>
      <protection hidden="1"/>
    </xf>
    <xf numFmtId="0" fontId="7" fillId="4" borderId="15" xfId="0" applyFont="1" applyFill="1" applyBorder="1" applyAlignment="1" applyProtection="1">
      <alignment horizontal="center" vertical="center"/>
      <protection hidden="1"/>
    </xf>
    <xf numFmtId="164" fontId="0" fillId="2" borderId="21" xfId="0" applyNumberFormat="1" applyFill="1" applyBorder="1" applyAlignment="1" applyProtection="1">
      <alignment horizontal="center" vertical="center"/>
      <protection hidden="1"/>
    </xf>
    <xf numFmtId="0" fontId="39" fillId="0" borderId="0" xfId="0" applyFont="1" applyAlignment="1" applyProtection="1">
      <alignment horizontal="center" textRotation="90" wrapText="1"/>
      <protection hidden="1"/>
    </xf>
    <xf numFmtId="0" fontId="0" fillId="0" borderId="0" xfId="0" applyAlignment="1" applyProtection="1">
      <alignment horizontal="center" textRotation="90"/>
      <protection hidden="1"/>
    </xf>
    <xf numFmtId="0" fontId="2" fillId="0" borderId="0" xfId="0" applyFont="1" applyAlignment="1" applyProtection="1">
      <alignment horizontal="center" vertical="center" shrinkToFit="1"/>
      <protection hidden="1"/>
    </xf>
    <xf numFmtId="0" fontId="43" fillId="4" borderId="1" xfId="0" applyFont="1" applyFill="1" applyBorder="1" applyAlignment="1" applyProtection="1">
      <alignment horizontal="center" vertical="center"/>
      <protection hidden="1"/>
    </xf>
    <xf numFmtId="0" fontId="43" fillId="4" borderId="2" xfId="0" applyFont="1" applyFill="1" applyBorder="1" applyAlignment="1" applyProtection="1">
      <alignment horizontal="center" vertical="center"/>
      <protection hidden="1"/>
    </xf>
    <xf numFmtId="0" fontId="43" fillId="4" borderId="36" xfId="0" applyFont="1" applyFill="1" applyBorder="1" applyAlignment="1" applyProtection="1">
      <alignment horizontal="center" vertical="center"/>
      <protection hidden="1"/>
    </xf>
    <xf numFmtId="0" fontId="43" fillId="4" borderId="3" xfId="0" applyFont="1" applyFill="1" applyBorder="1" applyAlignment="1" applyProtection="1">
      <alignment horizontal="center" vertical="center"/>
      <protection hidden="1"/>
    </xf>
    <xf numFmtId="0" fontId="43" fillId="4" borderId="4" xfId="0" applyFont="1" applyFill="1" applyBorder="1" applyAlignment="1" applyProtection="1">
      <alignment horizontal="center" vertical="center"/>
      <protection hidden="1"/>
    </xf>
    <xf numFmtId="0" fontId="43" fillId="4" borderId="37" xfId="0" applyFont="1" applyFill="1" applyBorder="1" applyAlignment="1" applyProtection="1">
      <alignment horizontal="center" vertical="center"/>
      <protection hidden="1"/>
    </xf>
    <xf numFmtId="0" fontId="44" fillId="12" borderId="0" xfId="0" applyFont="1" applyFill="1" applyAlignment="1">
      <alignment horizontal="center"/>
    </xf>
    <xf numFmtId="0" fontId="35" fillId="0" borderId="81" xfId="4" applyFont="1" applyBorder="1" applyAlignment="1" applyProtection="1">
      <alignment horizontal="center" vertical="center"/>
      <protection hidden="1"/>
    </xf>
  </cellXfs>
  <cellStyles count="6">
    <cellStyle name="Berechnung 2" xfId="5" xr:uid="{D348E606-850D-44C5-8FA8-661090A235D1}"/>
    <cellStyle name="Standaard" xfId="0" builtinId="0"/>
    <cellStyle name="Standaard 2" xfId="1" xr:uid="{F6491A48-B1ED-43A1-9488-207F146A3150}"/>
    <cellStyle name="Standaard 3" xfId="2" xr:uid="{2AC1F93F-E888-4BAD-8CD7-87859F32A03C}"/>
    <cellStyle name="Standaard 4" xfId="3" xr:uid="{9C1F930E-1FB5-4F4B-B4EB-CA14F8354CDE}"/>
    <cellStyle name="Standard 2" xfId="4" xr:uid="{71C4C486-1CC4-4B12-B983-AEE05CE999D8}"/>
  </cellStyles>
  <dxfs count="378">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condense val="0"/>
        <extend val="0"/>
        <color indexed="10"/>
      </font>
    </dxf>
    <dxf>
      <font>
        <b/>
        <i val="0"/>
        <condense val="0"/>
        <extend val="0"/>
        <color indexed="12"/>
      </font>
    </dxf>
    <dxf>
      <font>
        <condense val="0"/>
        <extend val="0"/>
        <color indexed="10"/>
      </font>
    </dxf>
    <dxf>
      <font>
        <condense val="0"/>
        <extend val="0"/>
        <color indexed="10"/>
      </font>
    </dxf>
    <dxf>
      <font>
        <b/>
        <i val="0"/>
        <condense val="0"/>
        <extend val="0"/>
        <color indexed="12"/>
      </font>
    </dxf>
    <dxf>
      <font>
        <condense val="0"/>
        <extend val="0"/>
        <color indexed="10"/>
      </font>
    </dxf>
    <dxf>
      <font>
        <b/>
        <i val="0"/>
        <condense val="0"/>
        <extend val="0"/>
        <color auto="1"/>
      </font>
      <fill>
        <patternFill>
          <bgColor theme="8" tint="0.79998168889431442"/>
        </patternFill>
      </fill>
    </dxf>
    <dxf>
      <font>
        <b/>
        <i val="0"/>
        <condense val="0"/>
        <extend val="0"/>
        <color auto="1"/>
      </font>
      <fill>
        <patternFill>
          <bgColor theme="8" tint="0.79998168889431442"/>
        </patternFill>
      </fill>
    </dxf>
    <dxf>
      <font>
        <b/>
        <i val="0"/>
        <condense val="0"/>
        <extend val="0"/>
        <color auto="1"/>
      </font>
      <fill>
        <patternFill>
          <bgColor theme="8" tint="0.79998168889431442"/>
        </patternFill>
      </fill>
    </dxf>
    <dxf>
      <font>
        <b/>
        <i val="0"/>
        <condense val="0"/>
        <extend val="0"/>
        <color auto="1"/>
      </font>
      <fill>
        <patternFill>
          <bgColor theme="8" tint="0.79998168889431442"/>
        </patternFill>
      </fill>
    </dxf>
    <dxf>
      <font>
        <condense val="0"/>
        <extend val="0"/>
        <color auto="1"/>
      </font>
      <fill>
        <patternFill>
          <bgColor rgb="FFFFFF99"/>
        </patternFill>
      </fill>
    </dxf>
    <dxf>
      <font>
        <b/>
        <i val="0"/>
        <condense val="0"/>
        <extend val="0"/>
        <color auto="1"/>
      </font>
      <fill>
        <patternFill>
          <bgColor theme="8" tint="0.79998168889431442"/>
        </patternFill>
      </fill>
    </dxf>
    <dxf>
      <font>
        <b/>
        <i val="0"/>
        <color rgb="FFFF0000"/>
      </font>
    </dxf>
    <dxf>
      <font>
        <b/>
        <i val="0"/>
        <color rgb="FFFF0000"/>
      </font>
      <fill>
        <patternFill>
          <bgColor theme="7" tint="0.59996337778862885"/>
        </patternFill>
      </fill>
    </dxf>
    <dxf>
      <font>
        <b/>
        <i val="0"/>
        <color rgb="FF0000FF"/>
      </font>
      <fill>
        <patternFill>
          <bgColor theme="7" tint="0.59996337778862885"/>
        </patternFill>
      </fill>
    </dxf>
    <dxf>
      <font>
        <b/>
        <i val="0"/>
        <color rgb="FF0000FF"/>
      </font>
    </dxf>
    <dxf>
      <font>
        <b val="0"/>
        <i/>
        <color rgb="FF008080"/>
      </font>
    </dxf>
    <dxf>
      <fill>
        <patternFill>
          <bgColor theme="7" tint="0.59996337778862885"/>
        </patternFill>
      </fill>
    </dxf>
    <dxf>
      <font>
        <b val="0"/>
        <i/>
        <color rgb="FF008080"/>
      </font>
      <fill>
        <patternFill>
          <bgColor theme="7" tint="0.59996337778862885"/>
        </patternFill>
      </fill>
    </dxf>
    <dxf>
      <fill>
        <patternFill>
          <bgColor theme="7" tint="0.59996337778862885"/>
        </patternFill>
      </fill>
    </dxf>
    <dxf>
      <font>
        <b/>
        <i val="0"/>
        <color rgb="FF0000FF"/>
      </font>
    </dxf>
    <dxf>
      <font>
        <b/>
        <i val="0"/>
        <color rgb="FFFF0000"/>
      </font>
    </dxf>
    <dxf>
      <font>
        <b/>
        <i val="0"/>
        <color rgb="FFFF0000"/>
      </font>
      <fill>
        <patternFill>
          <bgColor theme="7" tint="0.59996337778862885"/>
        </patternFill>
      </fill>
    </dxf>
    <dxf>
      <font>
        <b val="0"/>
        <i/>
        <color rgb="FF008080"/>
      </font>
    </dxf>
    <dxf>
      <font>
        <b val="0"/>
        <i/>
        <color rgb="FF008080"/>
      </font>
      <fill>
        <patternFill>
          <bgColor theme="7" tint="0.59996337778862885"/>
        </patternFill>
      </fill>
    </dxf>
    <dxf>
      <font>
        <b/>
        <i val="0"/>
        <color rgb="FF0000FF"/>
      </font>
      <fill>
        <patternFill>
          <bgColor theme="7" tint="0.59996337778862885"/>
        </patternFill>
      </fill>
    </dxf>
    <dxf>
      <font>
        <b/>
        <i val="0"/>
        <color rgb="FF0000FF"/>
      </font>
    </dxf>
    <dxf>
      <font>
        <b/>
        <i val="0"/>
        <color rgb="FF0000FF"/>
      </font>
      <fill>
        <patternFill>
          <bgColor theme="7" tint="0.59996337778862885"/>
        </patternFill>
      </fill>
    </dxf>
    <dxf>
      <font>
        <b/>
        <i val="0"/>
        <color rgb="FFFF0000"/>
      </font>
    </dxf>
    <dxf>
      <font>
        <b/>
        <i val="0"/>
        <color rgb="FFFF0000"/>
      </font>
      <fill>
        <patternFill>
          <bgColor theme="7" tint="0.59996337778862885"/>
        </patternFill>
      </fill>
    </dxf>
    <dxf>
      <font>
        <b val="0"/>
        <i/>
        <color rgb="FF008080"/>
      </font>
      <fill>
        <patternFill>
          <bgColor theme="7" tint="0.59996337778862885"/>
        </patternFill>
      </fill>
    </dxf>
    <dxf>
      <fill>
        <patternFill>
          <bgColor theme="7" tint="0.59996337778862885"/>
        </patternFill>
      </fill>
    </dxf>
    <dxf>
      <font>
        <b val="0"/>
        <i/>
        <color rgb="FF008080"/>
      </font>
    </dxf>
    <dxf>
      <fill>
        <patternFill>
          <bgColor theme="7" tint="0.59996337778862885"/>
        </patternFill>
      </fill>
    </dxf>
    <dxf>
      <font>
        <b val="0"/>
        <i/>
        <color rgb="FF008080"/>
      </font>
      <fill>
        <patternFill>
          <bgColor theme="7" tint="0.59996337778862885"/>
        </patternFill>
      </fill>
    </dxf>
    <dxf>
      <font>
        <b/>
        <i val="0"/>
        <color rgb="FF0000FF"/>
      </font>
    </dxf>
    <dxf>
      <font>
        <b val="0"/>
        <i/>
        <color rgb="FF008080"/>
      </font>
    </dxf>
    <dxf>
      <font>
        <b/>
        <i val="0"/>
        <color rgb="FFFF0000"/>
      </font>
      <fill>
        <patternFill>
          <bgColor theme="7" tint="0.59996337778862885"/>
        </patternFill>
      </fill>
    </dxf>
    <dxf>
      <font>
        <b/>
        <i val="0"/>
        <color rgb="FFFF0000"/>
      </font>
    </dxf>
    <dxf>
      <font>
        <b/>
        <i val="0"/>
        <color rgb="FF0000FF"/>
      </font>
      <fill>
        <patternFill>
          <bgColor theme="7" tint="0.59996337778862885"/>
        </patternFill>
      </fill>
    </dxf>
    <dxf>
      <font>
        <b val="0"/>
        <i/>
        <color rgb="FF008080"/>
      </font>
      <fill>
        <patternFill>
          <bgColor theme="7" tint="0.59996337778862885"/>
        </patternFill>
      </fill>
    </dxf>
    <dxf>
      <font>
        <b val="0"/>
        <i/>
        <color rgb="FF008080"/>
      </font>
    </dxf>
    <dxf>
      <font>
        <b/>
        <i val="0"/>
        <color rgb="FFFF0000"/>
      </font>
      <fill>
        <patternFill>
          <bgColor theme="7" tint="0.59996337778862885"/>
        </patternFill>
      </fill>
    </dxf>
    <dxf>
      <font>
        <b/>
        <i val="0"/>
        <color rgb="FFFF0000"/>
      </font>
    </dxf>
    <dxf>
      <font>
        <b/>
        <i val="0"/>
        <color rgb="FF0000FF"/>
      </font>
    </dxf>
    <dxf>
      <font>
        <b/>
        <i val="0"/>
        <color rgb="FF0000FF"/>
      </font>
      <fill>
        <patternFill>
          <bgColor theme="7" tint="0.59996337778862885"/>
        </patternFill>
      </fill>
    </dxf>
    <dxf>
      <fill>
        <patternFill>
          <bgColor theme="7" tint="0.59996337778862885"/>
        </patternFill>
      </fill>
    </dxf>
    <dxf>
      <font>
        <b val="0"/>
        <i/>
        <color rgb="FF008080"/>
      </font>
      <fill>
        <patternFill>
          <bgColor theme="7" tint="0.59996337778862885"/>
        </patternFill>
      </fill>
    </dxf>
    <dxf>
      <font>
        <b val="0"/>
        <i/>
        <color rgb="FF008080"/>
      </font>
    </dxf>
    <dxf>
      <font>
        <b/>
        <i val="0"/>
        <color rgb="FFFF0000"/>
      </font>
      <fill>
        <patternFill>
          <bgColor theme="7" tint="0.59996337778862885"/>
        </patternFill>
      </fill>
    </dxf>
    <dxf>
      <font>
        <b/>
        <i val="0"/>
        <color rgb="FF0000FF"/>
      </font>
    </dxf>
    <dxf>
      <font>
        <b/>
        <i val="0"/>
        <color rgb="FF0000FF"/>
      </font>
      <fill>
        <patternFill>
          <bgColor theme="7" tint="0.59996337778862885"/>
        </patternFill>
      </fill>
    </dxf>
    <dxf>
      <font>
        <b/>
        <i val="0"/>
        <color rgb="FFFF0000"/>
      </font>
    </dxf>
    <dxf>
      <fill>
        <patternFill>
          <bgColor theme="7" tint="0.59996337778862885"/>
        </patternFill>
      </fill>
    </dxf>
    <dxf>
      <font>
        <b/>
        <i val="0"/>
        <color rgb="FF0000FF"/>
      </font>
      <fill>
        <patternFill>
          <bgColor theme="7" tint="0.59996337778862885"/>
        </patternFill>
      </fill>
    </dxf>
    <dxf>
      <font>
        <b/>
        <i val="0"/>
        <color rgb="FF0000FF"/>
      </font>
    </dxf>
    <dxf>
      <font>
        <b/>
        <i val="0"/>
        <color rgb="FFFF0000"/>
      </font>
    </dxf>
    <dxf>
      <font>
        <b/>
        <i val="0"/>
        <color rgb="FFFF0000"/>
      </font>
      <fill>
        <patternFill>
          <bgColor theme="7" tint="0.59996337778862885"/>
        </patternFill>
      </fill>
    </dxf>
    <dxf>
      <font>
        <b val="0"/>
        <i/>
        <color rgb="FF008080"/>
      </font>
    </dxf>
    <dxf>
      <font>
        <b val="0"/>
        <i/>
        <color rgb="FF008080"/>
      </font>
      <fill>
        <patternFill>
          <bgColor theme="7" tint="0.59996337778862885"/>
        </patternFill>
      </fill>
    </dxf>
    <dxf>
      <fill>
        <patternFill>
          <bgColor theme="7" tint="0.59996337778862885"/>
        </patternFill>
      </fill>
    </dxf>
    <dxf>
      <font>
        <b/>
        <i val="0"/>
        <color rgb="FFFF0000"/>
      </font>
      <fill>
        <patternFill>
          <bgColor theme="7" tint="0.59996337778862885"/>
        </patternFill>
      </fill>
    </dxf>
    <dxf>
      <font>
        <b/>
        <i val="0"/>
        <color rgb="FFFF0000"/>
      </font>
    </dxf>
    <dxf>
      <font>
        <b/>
        <i val="0"/>
        <color rgb="FF0000FF"/>
      </font>
      <fill>
        <patternFill>
          <bgColor theme="7" tint="0.59996337778862885"/>
        </patternFill>
      </fill>
    </dxf>
    <dxf>
      <font>
        <b val="0"/>
        <i/>
        <color rgb="FF008080"/>
      </font>
    </dxf>
    <dxf>
      <font>
        <b val="0"/>
        <i/>
        <color rgb="FF008080"/>
      </font>
      <fill>
        <patternFill>
          <bgColor theme="7" tint="0.59996337778862885"/>
        </patternFill>
      </fill>
    </dxf>
    <dxf>
      <font>
        <b/>
        <i val="0"/>
        <color rgb="FF0000FF"/>
      </font>
    </dxf>
    <dxf>
      <fill>
        <patternFill>
          <bgColor theme="7" tint="0.59996337778862885"/>
        </patternFill>
      </fill>
    </dxf>
    <dxf>
      <fill>
        <patternFill>
          <bgColor theme="7" tint="0.59996337778862885"/>
        </patternFill>
      </fill>
    </dxf>
    <dxf>
      <font>
        <b/>
        <i val="0"/>
        <color rgb="FF0000FF"/>
      </font>
    </dxf>
    <dxf>
      <font>
        <b val="0"/>
        <i/>
        <color rgb="FF008080"/>
      </font>
      <fill>
        <patternFill>
          <bgColor theme="7" tint="0.59996337778862885"/>
        </patternFill>
      </fill>
    </dxf>
    <dxf>
      <font>
        <b/>
        <i val="0"/>
        <color rgb="FF0000FF"/>
      </font>
      <fill>
        <patternFill>
          <bgColor theme="7" tint="0.59996337778862885"/>
        </patternFill>
      </fill>
    </dxf>
    <dxf>
      <font>
        <b val="0"/>
        <i/>
        <color rgb="FF008080"/>
      </font>
    </dxf>
    <dxf>
      <font>
        <b/>
        <i val="0"/>
        <color rgb="FFFF0000"/>
      </font>
      <fill>
        <patternFill>
          <bgColor theme="7" tint="0.59996337778862885"/>
        </patternFill>
      </fill>
    </dxf>
    <dxf>
      <font>
        <b/>
        <i val="0"/>
        <color rgb="FFFF0000"/>
      </font>
    </dxf>
    <dxf>
      <font>
        <b/>
        <i val="0"/>
        <color rgb="FF0000FF"/>
      </font>
    </dxf>
    <dxf>
      <font>
        <b/>
        <i val="0"/>
        <color rgb="FFFF0000"/>
      </font>
    </dxf>
    <dxf>
      <font>
        <b val="0"/>
        <i/>
        <color rgb="FF008080"/>
      </font>
    </dxf>
    <dxf>
      <font>
        <b/>
        <i val="0"/>
        <condense val="0"/>
        <extend val="0"/>
      </font>
    </dxf>
    <dxf>
      <font>
        <b/>
        <i val="0"/>
        <condense val="0"/>
        <extend val="0"/>
      </font>
    </dxf>
    <dxf>
      <font>
        <b val="0"/>
        <i/>
        <color rgb="FF008080"/>
      </font>
      <fill>
        <patternFill>
          <bgColor theme="7" tint="0.59996337778862885"/>
        </patternFill>
      </fill>
    </dxf>
    <dxf>
      <font>
        <b val="0"/>
        <i/>
        <color rgb="FF008080"/>
      </font>
    </dxf>
    <dxf>
      <font>
        <b/>
        <i val="0"/>
        <color rgb="FF0000FF"/>
      </font>
      <fill>
        <patternFill>
          <bgColor theme="7" tint="0.59996337778862885"/>
        </patternFill>
      </fill>
    </dxf>
    <dxf>
      <font>
        <b/>
        <i val="0"/>
        <color rgb="FF0000FF"/>
      </font>
    </dxf>
    <dxf>
      <font>
        <b/>
        <i val="0"/>
        <color rgb="FFFF0000"/>
      </font>
      <fill>
        <patternFill>
          <bgColor theme="7" tint="0.59996337778862885"/>
        </patternFill>
      </fill>
    </dxf>
    <dxf>
      <font>
        <b/>
        <i val="0"/>
        <color rgb="FFFF0000"/>
      </font>
    </dxf>
    <dxf>
      <font>
        <b/>
        <i val="0"/>
        <color rgb="FF0000FF"/>
      </font>
      <fill>
        <patternFill>
          <bgColor theme="7" tint="0.59996337778862885"/>
        </patternFill>
      </fill>
    </dxf>
    <dxf>
      <font>
        <b val="0"/>
        <i/>
        <color rgb="FF008080"/>
      </font>
    </dxf>
    <dxf>
      <font>
        <b val="0"/>
        <i/>
        <color rgb="FF008080"/>
      </font>
      <fill>
        <patternFill>
          <bgColor theme="7" tint="0.59996337778862885"/>
        </patternFill>
      </fill>
    </dxf>
    <dxf>
      <font>
        <b/>
        <i val="0"/>
        <color rgb="FFFF0000"/>
      </font>
    </dxf>
    <dxf>
      <font>
        <b/>
        <i val="0"/>
        <color rgb="FF0000FF"/>
      </font>
    </dxf>
    <dxf>
      <font>
        <b/>
        <i val="0"/>
        <color rgb="FFFF0000"/>
      </font>
      <fill>
        <patternFill>
          <bgColor theme="7" tint="0.59996337778862885"/>
        </patternFill>
      </fill>
    </dxf>
    <dxf>
      <font>
        <b/>
        <i val="0"/>
        <color rgb="FFFF0000"/>
      </font>
    </dxf>
    <dxf>
      <font>
        <b/>
        <i val="0"/>
        <color rgb="FFFF0000"/>
      </font>
      <fill>
        <patternFill>
          <bgColor theme="7" tint="0.59996337778862885"/>
        </patternFill>
      </fill>
    </dxf>
    <dxf>
      <font>
        <b val="0"/>
        <i/>
        <color rgb="FF008080"/>
      </font>
      <fill>
        <patternFill>
          <bgColor theme="7" tint="0.59996337778862885"/>
        </patternFill>
      </fill>
    </dxf>
    <dxf>
      <font>
        <b val="0"/>
        <i/>
        <color rgb="FF008080"/>
      </font>
    </dxf>
    <dxf>
      <font>
        <b/>
        <i val="0"/>
        <color rgb="FF0000FF"/>
      </font>
      <fill>
        <patternFill>
          <bgColor theme="7" tint="0.59996337778862885"/>
        </patternFill>
      </fill>
    </dxf>
    <dxf>
      <font>
        <b/>
        <i val="0"/>
        <color rgb="FF0000FF"/>
      </font>
    </dxf>
    <dxf>
      <font>
        <b/>
        <i val="0"/>
        <color rgb="FFFF0000"/>
      </font>
      <fill>
        <patternFill>
          <bgColor theme="7" tint="0.59996337778862885"/>
        </patternFill>
      </fill>
    </dxf>
    <dxf>
      <font>
        <b/>
        <i val="0"/>
        <color rgb="FFFF0000"/>
      </font>
    </dxf>
    <dxf>
      <font>
        <b val="0"/>
        <i/>
        <color rgb="FF008080"/>
      </font>
    </dxf>
    <dxf>
      <font>
        <b val="0"/>
        <i/>
        <color rgb="FF008080"/>
      </font>
      <fill>
        <patternFill>
          <bgColor theme="7" tint="0.59996337778862885"/>
        </patternFill>
      </fill>
    </dxf>
    <dxf>
      <font>
        <b/>
        <i val="0"/>
        <color rgb="FFFF0000"/>
      </font>
      <fill>
        <patternFill>
          <bgColor theme="7" tint="0.59996337778862885"/>
        </patternFill>
      </fill>
    </dxf>
    <dxf>
      <font>
        <b/>
        <i val="0"/>
        <color rgb="FF0000FF"/>
      </font>
    </dxf>
    <dxf>
      <font>
        <b/>
        <i val="0"/>
        <color rgb="FFFF0000"/>
      </font>
    </dxf>
    <dxf>
      <font>
        <b/>
        <i val="0"/>
        <color rgb="FF0000FF"/>
      </font>
      <fill>
        <patternFill>
          <bgColor theme="7" tint="0.59996337778862885"/>
        </patternFill>
      </fill>
    </dxf>
    <dxf>
      <font>
        <b val="0"/>
        <i/>
        <color rgb="FF008080"/>
      </font>
      <fill>
        <patternFill>
          <bgColor theme="7" tint="0.59996337778862885"/>
        </patternFill>
      </fill>
    </dxf>
    <dxf>
      <font>
        <b/>
        <i val="0"/>
        <color rgb="FF0000FF"/>
      </font>
      <fill>
        <patternFill>
          <bgColor theme="7" tint="0.59996337778862885"/>
        </patternFill>
      </fill>
    </dxf>
    <dxf>
      <font>
        <b/>
        <i val="0"/>
        <color rgb="FF0000FF"/>
      </font>
    </dxf>
    <dxf>
      <font>
        <b/>
        <i val="0"/>
        <color rgb="FFFF0000"/>
      </font>
      <fill>
        <patternFill>
          <bgColor theme="7" tint="0.59996337778862885"/>
        </patternFill>
      </fill>
    </dxf>
    <dxf>
      <font>
        <b val="0"/>
        <i/>
        <color rgb="FF008080"/>
      </font>
    </dxf>
    <dxf>
      <font>
        <b/>
        <i val="0"/>
        <color rgb="FFFF0000"/>
      </font>
    </dxf>
    <dxf>
      <font>
        <b val="0"/>
        <i/>
        <color rgb="FF008080"/>
      </font>
      <fill>
        <patternFill>
          <bgColor theme="7" tint="0.59996337778862885"/>
        </patternFill>
      </fill>
    </dxf>
    <dxf>
      <font>
        <b val="0"/>
        <i/>
        <color rgb="FF008080"/>
      </font>
    </dxf>
    <dxf>
      <font>
        <b/>
        <i val="0"/>
        <color rgb="FF0000FF"/>
      </font>
      <fill>
        <patternFill>
          <bgColor theme="7" tint="0.59996337778862885"/>
        </patternFill>
      </fill>
    </dxf>
    <dxf>
      <font>
        <b/>
        <i val="0"/>
        <color rgb="FF0000FF"/>
      </font>
    </dxf>
    <dxf>
      <font>
        <b val="0"/>
        <i/>
        <color rgb="FF008080"/>
      </font>
      <fill>
        <patternFill>
          <bgColor theme="7" tint="0.59996337778862885"/>
        </patternFill>
      </fill>
    </dxf>
    <dxf>
      <font>
        <b val="0"/>
        <i/>
        <color rgb="FF008080"/>
      </font>
    </dxf>
    <dxf>
      <font>
        <b/>
        <i val="0"/>
        <color rgb="FF0000FF"/>
      </font>
    </dxf>
    <dxf>
      <font>
        <b/>
        <i val="0"/>
        <color rgb="FFFF0000"/>
      </font>
      <fill>
        <patternFill>
          <bgColor theme="7" tint="0.59996337778862885"/>
        </patternFill>
      </fill>
    </dxf>
    <dxf>
      <font>
        <b/>
        <i val="0"/>
        <color rgb="FFFF0000"/>
      </font>
    </dxf>
    <dxf>
      <font>
        <b/>
        <i val="0"/>
        <color rgb="FF0000FF"/>
      </font>
      <fill>
        <patternFill>
          <bgColor theme="7" tint="0.59996337778862885"/>
        </patternFill>
      </fill>
    </dxf>
    <dxf>
      <font>
        <b/>
        <i val="0"/>
        <color rgb="FFFF0000"/>
      </font>
    </dxf>
    <dxf>
      <font>
        <b/>
        <i val="0"/>
        <color rgb="FFFF0000"/>
      </font>
      <fill>
        <patternFill>
          <bgColor theme="7" tint="0.59996337778862885"/>
        </patternFill>
      </fill>
    </dxf>
    <dxf>
      <font>
        <b/>
        <i val="0"/>
        <color rgb="FF0000FF"/>
      </font>
    </dxf>
    <dxf>
      <font>
        <b/>
        <i val="0"/>
        <color rgb="FF0000FF"/>
      </font>
      <fill>
        <patternFill>
          <bgColor theme="7" tint="0.59996337778862885"/>
        </patternFill>
      </fill>
    </dxf>
    <dxf>
      <font>
        <b val="0"/>
        <i/>
        <color rgb="FF008080"/>
      </font>
    </dxf>
    <dxf>
      <font>
        <b val="0"/>
        <i/>
        <color rgb="FF008080"/>
      </font>
      <fill>
        <patternFill>
          <bgColor theme="7" tint="0.59996337778862885"/>
        </patternFill>
      </fill>
    </dxf>
    <dxf>
      <font>
        <b/>
        <i val="0"/>
        <color rgb="FFFF0000"/>
      </font>
      <fill>
        <patternFill>
          <bgColor theme="7" tint="0.59996337778862885"/>
        </patternFill>
      </fill>
    </dxf>
    <dxf>
      <font>
        <b/>
        <i val="0"/>
        <color rgb="FFFF0000"/>
      </font>
    </dxf>
    <dxf>
      <font>
        <b val="0"/>
        <i/>
        <color rgb="FF008080"/>
      </font>
      <fill>
        <patternFill>
          <bgColor theme="7" tint="0.59996337778862885"/>
        </patternFill>
      </fill>
    </dxf>
    <dxf>
      <font>
        <b/>
        <i val="0"/>
        <color rgb="FF0000FF"/>
      </font>
      <fill>
        <patternFill>
          <bgColor theme="7" tint="0.59996337778862885"/>
        </patternFill>
      </fill>
    </dxf>
    <dxf>
      <font>
        <b val="0"/>
        <i/>
        <color rgb="FF008080"/>
      </font>
    </dxf>
    <dxf>
      <font>
        <b/>
        <i val="0"/>
        <color rgb="FF0000FF"/>
      </font>
    </dxf>
    <dxf>
      <font>
        <b val="0"/>
        <i/>
        <color rgb="FF008080"/>
      </font>
    </dxf>
    <dxf>
      <font>
        <b/>
        <i val="0"/>
        <color rgb="FF0000FF"/>
      </font>
    </dxf>
    <dxf>
      <font>
        <b/>
        <i val="0"/>
        <color rgb="FFFF0000"/>
      </font>
    </dxf>
    <dxf>
      <fill>
        <patternFill>
          <bgColor theme="7" tint="0.59996337778862885"/>
        </patternFill>
      </fill>
    </dxf>
  </dxfs>
  <tableStyles count="0" defaultTableStyle="TableStyleMedium2" defaultPivotStyle="PivotStyleLight16"/>
  <colors>
    <mruColors>
      <color rgb="FFFFFFD9"/>
      <color rgb="FFFFFF99"/>
      <color rgb="FFC0E498"/>
      <color rgb="FFABDB77"/>
      <color rgb="FF3366FF"/>
      <color rgb="FF0000FF"/>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5</xdr:col>
      <xdr:colOff>142875</xdr:colOff>
      <xdr:row>0</xdr:row>
      <xdr:rowOff>40005</xdr:rowOff>
    </xdr:from>
    <xdr:to>
      <xdr:col>9</xdr:col>
      <xdr:colOff>72390</xdr:colOff>
      <xdr:row>9</xdr:row>
      <xdr:rowOff>172413</xdr:rowOff>
    </xdr:to>
    <xdr:pic>
      <xdr:nvPicPr>
        <xdr:cNvPr id="4" name="Afbeelding 3">
          <a:extLst>
            <a:ext uri="{FF2B5EF4-FFF2-40B4-BE49-F238E27FC236}">
              <a16:creationId xmlns:a16="http://schemas.microsoft.com/office/drawing/2014/main" id="{239F3F54-3A7F-2D75-FB4D-70B4E4D403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76675" y="40005"/>
          <a:ext cx="3206115" cy="1761183"/>
        </a:xfrm>
        <a:prstGeom prst="rect">
          <a:avLst/>
        </a:prstGeom>
      </xdr:spPr>
    </xdr:pic>
    <xdr:clientData/>
  </xdr:twoCellAnchor>
  <xdr:twoCellAnchor editAs="oneCell">
    <xdr:from>
      <xdr:col>1</xdr:col>
      <xdr:colOff>581024</xdr:colOff>
      <xdr:row>0</xdr:row>
      <xdr:rowOff>26670</xdr:rowOff>
    </xdr:from>
    <xdr:to>
      <xdr:col>2</xdr:col>
      <xdr:colOff>706606</xdr:colOff>
      <xdr:row>9</xdr:row>
      <xdr:rowOff>154305</xdr:rowOff>
    </xdr:to>
    <xdr:pic>
      <xdr:nvPicPr>
        <xdr:cNvPr id="6" name="Afbeelding 5">
          <a:extLst>
            <a:ext uri="{FF2B5EF4-FFF2-40B4-BE49-F238E27FC236}">
              <a16:creationId xmlns:a16="http://schemas.microsoft.com/office/drawing/2014/main" id="{914D40EC-7B8E-E3BA-3CB8-B17AC90F00E6}"/>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31330" r="31389"/>
        <a:stretch>
          <a:fillRect/>
        </a:stretch>
      </xdr:blipFill>
      <xdr:spPr>
        <a:xfrm>
          <a:off x="809624" y="26670"/>
          <a:ext cx="1165712" cy="17564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76201</xdr:colOff>
      <xdr:row>0</xdr:row>
      <xdr:rowOff>43815</xdr:rowOff>
    </xdr:from>
    <xdr:to>
      <xdr:col>2</xdr:col>
      <xdr:colOff>590589</xdr:colOff>
      <xdr:row>3</xdr:row>
      <xdr:rowOff>1905</xdr:rowOff>
    </xdr:to>
    <xdr:pic>
      <xdr:nvPicPr>
        <xdr:cNvPr id="2" name="Afbeelding 1">
          <a:extLst>
            <a:ext uri="{FF2B5EF4-FFF2-40B4-BE49-F238E27FC236}">
              <a16:creationId xmlns:a16="http://schemas.microsoft.com/office/drawing/2014/main" id="{FEC98548-B22C-4DCE-92D9-392E3FA730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1330" r="31389"/>
        <a:stretch>
          <a:fillRect/>
        </a:stretch>
      </xdr:blipFill>
      <xdr:spPr>
        <a:xfrm>
          <a:off x="828676" y="43815"/>
          <a:ext cx="510578" cy="748665"/>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BCFBD-8FD5-4E98-AC71-E5C0B0738605}">
  <dimension ref="B2:J56"/>
  <sheetViews>
    <sheetView showGridLines="0" topLeftCell="A27" workbookViewId="0">
      <selection activeCell="B11" sqref="B11"/>
    </sheetView>
  </sheetViews>
  <sheetFormatPr defaultColWidth="9.109375" defaultRowHeight="14.4" x14ac:dyDescent="0.3"/>
  <cols>
    <col min="1" max="1" width="3.33203125" style="220" customWidth="1"/>
    <col min="2" max="2" width="15.33203125" style="220" customWidth="1"/>
    <col min="3" max="11" width="11.88671875" style="220" customWidth="1"/>
    <col min="12" max="16384" width="9.109375" style="220"/>
  </cols>
  <sheetData>
    <row r="2" spans="2:10" x14ac:dyDescent="0.3">
      <c r="C2" s="221"/>
    </row>
    <row r="10" spans="2:10" ht="15" thickBot="1" x14ac:dyDescent="0.35"/>
    <row r="11" spans="2:10" ht="15" thickBot="1" x14ac:dyDescent="0.35">
      <c r="B11" s="222" t="s">
        <v>59</v>
      </c>
      <c r="C11" s="223"/>
      <c r="D11" s="223"/>
      <c r="E11" s="223"/>
      <c r="F11" s="223"/>
      <c r="G11" s="223"/>
      <c r="H11" s="223"/>
      <c r="I11" s="223"/>
      <c r="J11" s="224"/>
    </row>
    <row r="12" spans="2:10" x14ac:dyDescent="0.3">
      <c r="B12" s="225"/>
      <c r="C12" s="225"/>
      <c r="D12" s="225"/>
      <c r="E12" s="225"/>
      <c r="F12" s="225"/>
      <c r="G12" s="225"/>
      <c r="H12" s="225"/>
      <c r="I12" s="225"/>
      <c r="J12" s="225"/>
    </row>
    <row r="13" spans="2:10" ht="15" customHeight="1" x14ac:dyDescent="0.3">
      <c r="B13" s="234" t="s">
        <v>60</v>
      </c>
      <c r="C13" s="234"/>
      <c r="D13" s="234"/>
      <c r="E13" s="234"/>
      <c r="F13" s="234"/>
      <c r="G13" s="234"/>
      <c r="H13" s="234"/>
      <c r="I13" s="234"/>
      <c r="J13" s="234"/>
    </row>
    <row r="14" spans="2:10" x14ac:dyDescent="0.3">
      <c r="B14" s="235" t="s">
        <v>61</v>
      </c>
      <c r="C14" s="235"/>
      <c r="D14" s="235"/>
      <c r="E14" s="235"/>
      <c r="F14" s="235"/>
      <c r="G14" s="235"/>
      <c r="H14" s="235"/>
      <c r="I14" s="235"/>
      <c r="J14" s="235"/>
    </row>
    <row r="15" spans="2:10" x14ac:dyDescent="0.3">
      <c r="B15" s="235"/>
      <c r="C15" s="235"/>
      <c r="D15" s="235"/>
      <c r="E15" s="235"/>
      <c r="F15" s="235"/>
      <c r="G15" s="235"/>
      <c r="H15" s="235"/>
      <c r="I15" s="235"/>
      <c r="J15" s="235"/>
    </row>
    <row r="16" spans="2:10" x14ac:dyDescent="0.3">
      <c r="C16" s="225"/>
      <c r="D16" s="225"/>
      <c r="E16" s="225"/>
      <c r="F16" s="225"/>
      <c r="G16" s="225"/>
      <c r="H16" s="225"/>
      <c r="I16" s="225"/>
      <c r="J16" s="225"/>
    </row>
    <row r="17" spans="2:10" x14ac:dyDescent="0.3">
      <c r="B17" s="227" t="s">
        <v>0</v>
      </c>
    </row>
    <row r="18" spans="2:10" x14ac:dyDescent="0.3">
      <c r="B18" s="235" t="s">
        <v>272</v>
      </c>
      <c r="C18" s="235"/>
      <c r="D18" s="235"/>
      <c r="E18" s="235"/>
      <c r="F18" s="235"/>
      <c r="G18" s="235"/>
      <c r="H18" s="235"/>
      <c r="I18" s="235"/>
      <c r="J18" s="235"/>
    </row>
    <row r="19" spans="2:10" x14ac:dyDescent="0.3">
      <c r="B19" s="235"/>
      <c r="C19" s="235"/>
      <c r="D19" s="235"/>
      <c r="E19" s="235"/>
      <c r="F19" s="235"/>
      <c r="G19" s="235"/>
      <c r="H19" s="235"/>
      <c r="I19" s="235"/>
      <c r="J19" s="235"/>
    </row>
    <row r="20" spans="2:10" x14ac:dyDescent="0.3">
      <c r="B20" s="235"/>
      <c r="C20" s="235"/>
      <c r="D20" s="235"/>
      <c r="E20" s="235"/>
      <c r="F20" s="235"/>
      <c r="G20" s="235"/>
      <c r="H20" s="235"/>
      <c r="I20" s="235"/>
      <c r="J20" s="235"/>
    </row>
    <row r="21" spans="2:10" ht="26.25" customHeight="1" x14ac:dyDescent="0.3">
      <c r="B21" s="236" t="s">
        <v>62</v>
      </c>
      <c r="C21" s="236"/>
      <c r="D21" s="236"/>
      <c r="E21" s="236"/>
      <c r="F21" s="236"/>
      <c r="G21" s="236"/>
      <c r="H21" s="236"/>
      <c r="I21" s="236"/>
      <c r="J21" s="236"/>
    </row>
    <row r="23" spans="2:10" x14ac:dyDescent="0.3">
      <c r="B23" s="228" t="s">
        <v>63</v>
      </c>
    </row>
    <row r="24" spans="2:10" ht="15" customHeight="1" x14ac:dyDescent="0.3">
      <c r="B24" s="234" t="s">
        <v>273</v>
      </c>
      <c r="C24" s="234"/>
      <c r="D24" s="234"/>
      <c r="E24" s="234"/>
      <c r="F24" s="234"/>
      <c r="G24" s="234"/>
      <c r="H24" s="234"/>
      <c r="I24" s="234"/>
      <c r="J24" s="234"/>
    </row>
    <row r="25" spans="2:10" x14ac:dyDescent="0.3">
      <c r="B25" s="234"/>
      <c r="C25" s="234"/>
      <c r="D25" s="234"/>
      <c r="E25" s="234"/>
      <c r="F25" s="234"/>
      <c r="G25" s="234"/>
      <c r="H25" s="234"/>
      <c r="I25" s="234"/>
      <c r="J25" s="234"/>
    </row>
    <row r="26" spans="2:10" x14ac:dyDescent="0.3">
      <c r="B26" s="234"/>
      <c r="C26" s="234"/>
      <c r="D26" s="234"/>
      <c r="E26" s="234"/>
      <c r="F26" s="234"/>
      <c r="G26" s="234"/>
      <c r="H26" s="234"/>
      <c r="I26" s="234"/>
      <c r="J26" s="234"/>
    </row>
    <row r="27" spans="2:10" x14ac:dyDescent="0.3">
      <c r="B27" s="234"/>
      <c r="C27" s="234"/>
      <c r="D27" s="234"/>
      <c r="E27" s="234"/>
      <c r="F27" s="234"/>
      <c r="G27" s="234"/>
      <c r="H27" s="234"/>
      <c r="I27" s="234"/>
      <c r="J27" s="234"/>
    </row>
    <row r="28" spans="2:10" x14ac:dyDescent="0.3">
      <c r="B28" s="234" t="s">
        <v>77</v>
      </c>
      <c r="C28" s="234"/>
      <c r="D28" s="234"/>
      <c r="E28" s="234"/>
      <c r="F28" s="234"/>
      <c r="G28" s="234"/>
      <c r="H28" s="234"/>
      <c r="I28" s="234"/>
      <c r="J28" s="234"/>
    </row>
    <row r="29" spans="2:10" ht="15" customHeight="1" x14ac:dyDescent="0.3">
      <c r="B29" s="234"/>
      <c r="C29" s="234"/>
      <c r="D29" s="234"/>
      <c r="E29" s="234"/>
      <c r="F29" s="234"/>
      <c r="G29" s="234"/>
      <c r="H29" s="234"/>
      <c r="I29" s="234"/>
      <c r="J29" s="234"/>
    </row>
    <row r="30" spans="2:10" x14ac:dyDescent="0.3">
      <c r="B30" s="234"/>
      <c r="C30" s="234"/>
      <c r="D30" s="234"/>
      <c r="E30" s="234"/>
      <c r="F30" s="234"/>
      <c r="G30" s="234"/>
      <c r="H30" s="234"/>
      <c r="I30" s="234"/>
      <c r="J30" s="234"/>
    </row>
    <row r="31" spans="2:10" ht="20.25" customHeight="1" x14ac:dyDescent="0.3">
      <c r="B31" s="234"/>
      <c r="C31" s="234"/>
      <c r="D31" s="234"/>
      <c r="E31" s="234"/>
      <c r="F31" s="234"/>
      <c r="G31" s="234"/>
      <c r="H31" s="234"/>
      <c r="I31" s="234"/>
      <c r="J31" s="234"/>
    </row>
    <row r="32" spans="2:10" x14ac:dyDescent="0.3">
      <c r="B32" s="226"/>
      <c r="C32" s="226"/>
      <c r="D32" s="226"/>
      <c r="E32" s="226"/>
      <c r="F32" s="226"/>
      <c r="G32" s="226"/>
      <c r="H32" s="226"/>
      <c r="I32" s="226"/>
      <c r="J32" s="226"/>
    </row>
    <row r="33" spans="2:10" x14ac:dyDescent="0.3">
      <c r="B33" s="235" t="s">
        <v>274</v>
      </c>
      <c r="C33" s="235"/>
      <c r="D33" s="235"/>
      <c r="E33" s="235"/>
      <c r="F33" s="235"/>
      <c r="G33" s="235"/>
      <c r="H33" s="235"/>
      <c r="I33" s="235"/>
      <c r="J33" s="235"/>
    </row>
    <row r="34" spans="2:10" x14ac:dyDescent="0.3">
      <c r="B34" s="235"/>
      <c r="C34" s="235"/>
      <c r="D34" s="235"/>
      <c r="E34" s="235"/>
      <c r="F34" s="235"/>
      <c r="G34" s="235"/>
      <c r="H34" s="235"/>
      <c r="I34" s="235"/>
      <c r="J34" s="235"/>
    </row>
    <row r="35" spans="2:10" ht="15" thickBot="1" x14ac:dyDescent="0.35">
      <c r="B35" s="235"/>
      <c r="C35" s="235"/>
      <c r="D35" s="235"/>
      <c r="E35" s="235"/>
      <c r="F35" s="235"/>
      <c r="G35" s="235"/>
      <c r="H35" s="235"/>
      <c r="I35" s="235"/>
      <c r="J35" s="235"/>
    </row>
    <row r="36" spans="2:10" ht="15" thickBot="1" x14ac:dyDescent="0.35">
      <c r="B36" s="222" t="s">
        <v>64</v>
      </c>
      <c r="C36" s="223"/>
      <c r="D36" s="223"/>
      <c r="E36" s="223"/>
      <c r="F36" s="223"/>
      <c r="G36" s="223"/>
      <c r="H36" s="223"/>
      <c r="I36" s="223"/>
      <c r="J36" s="224"/>
    </row>
    <row r="38" spans="2:10" ht="15" customHeight="1" x14ac:dyDescent="0.3">
      <c r="B38" s="237" t="s">
        <v>65</v>
      </c>
      <c r="C38" s="237"/>
      <c r="D38" s="237"/>
      <c r="E38" s="237"/>
      <c r="F38" s="237"/>
      <c r="G38" s="237"/>
      <c r="H38" s="237"/>
      <c r="I38" s="237"/>
      <c r="J38" s="237"/>
    </row>
    <row r="39" spans="2:10" x14ac:dyDescent="0.3">
      <c r="B39" s="229"/>
      <c r="C39" s="229"/>
      <c r="D39" s="229"/>
      <c r="E39" s="229"/>
      <c r="F39" s="229"/>
      <c r="G39" s="229"/>
      <c r="H39" s="229"/>
      <c r="I39" s="229"/>
      <c r="J39" s="229"/>
    </row>
    <row r="40" spans="2:10" x14ac:dyDescent="0.3">
      <c r="B40" s="238" t="s">
        <v>66</v>
      </c>
      <c r="C40" s="238"/>
      <c r="D40" s="238"/>
      <c r="E40" s="238"/>
      <c r="F40" s="238"/>
      <c r="G40" s="238"/>
      <c r="H40" s="238"/>
      <c r="I40" s="238"/>
      <c r="J40" s="238"/>
    </row>
    <row r="41" spans="2:10" x14ac:dyDescent="0.3">
      <c r="B41" s="230"/>
      <c r="C41" s="230" t="s">
        <v>67</v>
      </c>
      <c r="D41" s="230"/>
      <c r="E41" s="230"/>
      <c r="F41" s="230"/>
      <c r="G41" s="230"/>
      <c r="H41" s="230"/>
      <c r="I41" s="230"/>
      <c r="J41" s="230"/>
    </row>
    <row r="42" spans="2:10" ht="24" customHeight="1" x14ac:dyDescent="0.3">
      <c r="C42" s="231" t="s">
        <v>68</v>
      </c>
      <c r="D42" s="237" t="s">
        <v>69</v>
      </c>
      <c r="E42" s="237"/>
      <c r="F42" s="237"/>
      <c r="G42" s="237"/>
      <c r="H42" s="237"/>
      <c r="I42" s="237"/>
      <c r="J42" s="237"/>
    </row>
    <row r="43" spans="2:10" x14ac:dyDescent="0.3">
      <c r="B43" s="230"/>
      <c r="C43" s="231" t="s">
        <v>68</v>
      </c>
      <c r="D43" s="237" t="s">
        <v>70</v>
      </c>
      <c r="E43" s="237"/>
      <c r="F43" s="237"/>
      <c r="G43" s="237"/>
      <c r="H43" s="237"/>
      <c r="I43" s="237"/>
      <c r="J43" s="237"/>
    </row>
    <row r="44" spans="2:10" x14ac:dyDescent="0.3">
      <c r="B44" s="230"/>
      <c r="C44" s="231" t="s">
        <v>71</v>
      </c>
      <c r="D44" s="237" t="s">
        <v>72</v>
      </c>
      <c r="E44" s="237"/>
      <c r="F44" s="237"/>
      <c r="G44" s="237"/>
      <c r="H44" s="237"/>
      <c r="I44" s="237"/>
      <c r="J44" s="237"/>
    </row>
    <row r="45" spans="2:10" x14ac:dyDescent="0.3">
      <c r="B45" s="230"/>
      <c r="C45" s="230"/>
      <c r="D45" s="232"/>
      <c r="E45" s="232"/>
      <c r="F45" s="232"/>
      <c r="G45" s="232"/>
      <c r="H45" s="232"/>
      <c r="I45" s="232"/>
      <c r="J45" s="232"/>
    </row>
    <row r="46" spans="2:10" x14ac:dyDescent="0.3">
      <c r="B46" s="228" t="s">
        <v>63</v>
      </c>
      <c r="C46" s="230"/>
      <c r="D46" s="230"/>
      <c r="E46" s="230"/>
      <c r="F46" s="230"/>
      <c r="G46" s="230"/>
      <c r="H46" s="230"/>
      <c r="I46" s="230"/>
      <c r="J46" s="230"/>
    </row>
    <row r="47" spans="2:10" x14ac:dyDescent="0.3">
      <c r="B47" s="230"/>
      <c r="C47" s="230"/>
      <c r="D47" s="230"/>
      <c r="E47" s="230"/>
      <c r="F47" s="230"/>
      <c r="G47" s="230"/>
      <c r="H47" s="230"/>
      <c r="I47" s="230"/>
      <c r="J47" s="230"/>
    </row>
    <row r="48" spans="2:10" x14ac:dyDescent="0.3">
      <c r="B48" s="233" t="s">
        <v>275</v>
      </c>
      <c r="D48" s="220" t="s">
        <v>276</v>
      </c>
      <c r="J48" s="230"/>
    </row>
    <row r="49" spans="2:10" x14ac:dyDescent="0.3">
      <c r="B49" s="231" t="s">
        <v>73</v>
      </c>
      <c r="C49" s="230"/>
      <c r="D49" s="230" t="s">
        <v>76</v>
      </c>
      <c r="E49" s="230"/>
      <c r="F49" s="230"/>
      <c r="G49" s="230"/>
      <c r="H49" s="230"/>
      <c r="I49" s="230"/>
      <c r="J49" s="230"/>
    </row>
    <row r="50" spans="2:10" x14ac:dyDescent="0.3">
      <c r="B50" s="231" t="s">
        <v>277</v>
      </c>
      <c r="C50" s="230"/>
      <c r="D50" s="230" t="s">
        <v>78</v>
      </c>
      <c r="E50" s="230"/>
      <c r="F50" s="230"/>
      <c r="G50" s="230"/>
      <c r="H50" s="230"/>
      <c r="I50" s="230"/>
      <c r="J50" s="230"/>
    </row>
    <row r="51" spans="2:10" x14ac:dyDescent="0.3">
      <c r="B51" s="231" t="s">
        <v>278</v>
      </c>
      <c r="C51" s="230"/>
      <c r="D51" s="230" t="s">
        <v>79</v>
      </c>
      <c r="E51" s="230"/>
      <c r="F51" s="230"/>
      <c r="G51" s="230"/>
      <c r="H51" s="230"/>
      <c r="I51" s="230"/>
      <c r="J51" s="230"/>
    </row>
    <row r="52" spans="2:10" x14ac:dyDescent="0.3">
      <c r="B52" s="231" t="s">
        <v>74</v>
      </c>
      <c r="C52" s="230"/>
      <c r="D52" s="230" t="s">
        <v>80</v>
      </c>
      <c r="E52" s="230"/>
      <c r="F52" s="230"/>
      <c r="G52" s="230"/>
      <c r="H52" s="230"/>
      <c r="I52" s="230"/>
      <c r="J52" s="230"/>
    </row>
    <row r="53" spans="2:10" x14ac:dyDescent="0.3">
      <c r="B53" s="231" t="s">
        <v>74</v>
      </c>
      <c r="C53" s="230"/>
      <c r="D53" s="230" t="s">
        <v>81</v>
      </c>
      <c r="E53" s="230"/>
      <c r="F53" s="230"/>
      <c r="G53" s="230"/>
      <c r="H53" s="230"/>
      <c r="I53" s="230"/>
      <c r="J53" s="230"/>
    </row>
    <row r="54" spans="2:10" x14ac:dyDescent="0.3">
      <c r="B54" s="231" t="s">
        <v>74</v>
      </c>
      <c r="C54" s="230"/>
      <c r="D54" s="230" t="s">
        <v>75</v>
      </c>
      <c r="E54" s="230"/>
      <c r="F54" s="230"/>
      <c r="G54" s="230"/>
      <c r="H54" s="230"/>
      <c r="I54" s="230"/>
      <c r="J54" s="230"/>
    </row>
    <row r="55" spans="2:10" x14ac:dyDescent="0.3">
      <c r="B55" s="230"/>
      <c r="C55" s="230"/>
      <c r="D55" s="230"/>
      <c r="E55" s="230"/>
      <c r="F55" s="230"/>
      <c r="G55" s="230"/>
      <c r="H55" s="230"/>
      <c r="I55" s="230"/>
      <c r="J55" s="230"/>
    </row>
    <row r="56" spans="2:10" x14ac:dyDescent="0.3">
      <c r="B56" s="231" t="s">
        <v>279</v>
      </c>
      <c r="C56" s="230"/>
      <c r="D56" s="230"/>
      <c r="E56" s="230"/>
      <c r="F56" s="230"/>
      <c r="G56" s="230"/>
      <c r="H56" s="230"/>
      <c r="I56" s="230"/>
    </row>
  </sheetData>
  <mergeCells count="13">
    <mergeCell ref="D43:J43"/>
    <mergeCell ref="D44:J44"/>
    <mergeCell ref="B28:J31"/>
    <mergeCell ref="B33:J34"/>
    <mergeCell ref="B35:J35"/>
    <mergeCell ref="B38:J38"/>
    <mergeCell ref="B40:J40"/>
    <mergeCell ref="D42:J42"/>
    <mergeCell ref="B13:J13"/>
    <mergeCell ref="B14:J15"/>
    <mergeCell ref="B18:J20"/>
    <mergeCell ref="B21:J21"/>
    <mergeCell ref="B24:J27"/>
  </mergeCell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8E25F-230D-402F-A501-A8DA83FC1EFA}">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19" width="4.6640625" style="63" customWidth="1"/>
    <col min="20" max="21" width="14.109375" style="63" bestFit="1" customWidth="1"/>
    <col min="22"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Speelschema!U26</f>
        <v>Verenigde Staten</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Speelschema!U27</f>
        <v>Paraguay</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Speelschema!U28</f>
        <v>Australië</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Speelschema!U29</f>
        <v>Turkije</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Verenigde Staten</v>
      </c>
      <c r="BF13" s="101" t="str">
        <v>Paraguay</v>
      </c>
      <c r="BG13" s="101" t="str">
        <v>Australië</v>
      </c>
      <c r="BH13" s="102" t="str">
        <v>Turkije</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Verenigde Staten</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Verenigde Staten</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Paraguay</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Paraguay</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Australië</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Australië</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Turkije</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Turkije</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Verenigde Staten</v>
      </c>
      <c r="M21" s="143" t="str">
        <v>Paraguay</v>
      </c>
      <c r="N21" s="143" t="str">
        <v>Australië</v>
      </c>
      <c r="O21" s="144" t="str">
        <v>Turkije</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 thickTop="1" x14ac:dyDescent="0.2">
      <c r="C22" s="69"/>
      <c r="D22" s="146" t="str">
        <f>IF($L$9=0,$D5,INDEX($D$5:$D$8,MATCH($C5,$E$14:$E$17,0)))</f>
        <v>Verenigde Staten</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4</v>
      </c>
      <c r="T22" s="202" t="str">
        <f>VLOOKUP(S22,Speelschema!A$7:H$78,6,FALSE)</f>
        <v>Verenigde Staten</v>
      </c>
      <c r="U22" s="203" t="str">
        <f>VLOOKUP(S22,Speelschema!A$7:I$78,9,FALSE)</f>
        <v>Paraguay</v>
      </c>
      <c r="V22" s="203" t="str">
        <f>IF(ISNUMBER(VLOOKUP(S22,Speelschema!A$7:H$78,7,FALSE)),VLOOKUP(S22,Speelschema!A$7:H$78,7,FALSE),"")</f>
        <v/>
      </c>
      <c r="W22" s="204"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Verenigde StatenParaguay</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x14ac:dyDescent="0.2">
      <c r="C23" s="69"/>
      <c r="D23" s="170" t="str">
        <f t="shared" ref="D23:D25" si="35">IF($L$9=0,$D6,INDEX($D$5:$D$8,MATCH($C6,$E$14:$E$17,0)))</f>
        <v>Paraguay</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8</v>
      </c>
      <c r="T23" s="205" t="str">
        <f>VLOOKUP(S23,Speelschema!A$7:H$78,6,FALSE)</f>
        <v>Australië</v>
      </c>
      <c r="U23" s="206" t="str">
        <f>VLOOKUP(S23,Speelschema!A$7:I$78,9,FALSE)</f>
        <v>Turkije</v>
      </c>
      <c r="V23" s="206" t="str">
        <f>IF(ISNUMBER(VLOOKUP(S23,Speelschema!A$7:H$78,7,FALSE)),VLOOKUP(S23,Speelschema!A$7:H$78,7,FALSE),"")</f>
        <v/>
      </c>
      <c r="W23" s="207"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AustraliëTurkije</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x14ac:dyDescent="0.2">
      <c r="C24" s="69"/>
      <c r="D24" s="170" t="str">
        <f t="shared" si="35"/>
        <v>Australië</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29</v>
      </c>
      <c r="T24" s="205" t="str">
        <f>VLOOKUP(S24,Speelschema!A$7:H$78,6,FALSE)</f>
        <v>Verenigde Staten</v>
      </c>
      <c r="U24" s="206" t="str">
        <f>VLOOKUP(S24,Speelschema!A$7:I$78,9,FALSE)</f>
        <v>Australië</v>
      </c>
      <c r="V24" s="206" t="str">
        <f>IF(ISNUMBER(VLOOKUP(S24,Speelschema!A$7:H$78,7,FALSE)),VLOOKUP(S24,Speelschema!A$7:H$78,7,FALSE),"")</f>
        <v/>
      </c>
      <c r="W24" s="207"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Verenigde StatenAustralië</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x14ac:dyDescent="0.3">
      <c r="C25" s="69"/>
      <c r="D25" s="180" t="str">
        <f t="shared" si="35"/>
        <v>Turkije</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32</v>
      </c>
      <c r="T25" s="205" t="str">
        <f>VLOOKUP(S25,Speelschema!A$7:H$78,6,FALSE)</f>
        <v>Turkije</v>
      </c>
      <c r="U25" s="206" t="str">
        <f>VLOOKUP(S25,Speelschema!A$7:I$78,9,FALSE)</f>
        <v>Paraguay</v>
      </c>
      <c r="V25" s="206" t="str">
        <f>IF(ISNUMBER(VLOOKUP(S25,Speelschema!A$7:H$78,7,FALSE)),VLOOKUP(S25,Speelschema!A$7:H$78,7,FALSE),"")</f>
        <v/>
      </c>
      <c r="W25" s="207"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TurkijeParaguay</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x14ac:dyDescent="0.3">
      <c r="C26" s="69"/>
      <c r="D26" s="183"/>
      <c r="E26" s="183"/>
      <c r="F26" s="69"/>
      <c r="G26" s="69"/>
      <c r="H26" s="69"/>
      <c r="I26" s="69"/>
      <c r="J26" s="69"/>
      <c r="K26" s="69"/>
      <c r="L26" s="140"/>
      <c r="S26" s="173">
        <v>59</v>
      </c>
      <c r="T26" s="205" t="str">
        <f>VLOOKUP(S26,Speelschema!A$7:H$78,6,FALSE)</f>
        <v>Turkije</v>
      </c>
      <c r="U26" s="206" t="str">
        <f>VLOOKUP(S26,Speelschema!A$7:I$78,9,FALSE)</f>
        <v>Verenigde Staten</v>
      </c>
      <c r="V26" s="206" t="str">
        <f>IF(ISNUMBER(VLOOKUP(S26,Speelschema!A$7:H$78,7,FALSE)),VLOOKUP(S26,Speelschema!A$7:H$78,7,FALSE),"")</f>
        <v/>
      </c>
      <c r="W26" s="207"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TurkijeVerenigde Staten</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 thickBot="1" x14ac:dyDescent="0.35">
      <c r="C27" s="69"/>
      <c r="D27" s="183"/>
      <c r="E27" s="183"/>
      <c r="F27" s="69"/>
      <c r="G27" s="69"/>
      <c r="H27" s="69"/>
      <c r="I27" s="69"/>
      <c r="J27" s="69"/>
      <c r="K27" s="69"/>
      <c r="L27" s="140"/>
      <c r="S27" s="184">
        <v>60</v>
      </c>
      <c r="T27" s="208" t="str">
        <f>VLOOKUP(S27,Speelschema!A$7:H$78,6,FALSE)</f>
        <v>Paraguay</v>
      </c>
      <c r="U27" s="209" t="str">
        <f>VLOOKUP(S27,Speelschema!A$7:I$78,9,FALSE)</f>
        <v>Australië</v>
      </c>
      <c r="V27" s="209" t="str">
        <f>IF(ISNUMBER(VLOOKUP(S27,Speelschema!A$7:H$78,7,FALSE)),VLOOKUP(S27,Speelschema!A$7:H$78,7,FALSE),"")</f>
        <v/>
      </c>
      <c r="W27" s="21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ParaguayAustralië</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ParaguayVerenigde Staten</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TurkijeAustralië</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AustraliëVerenigde Staten</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ParaguayTurkije</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Verenigde StatenTurkije</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AustraliëParaguay</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FB8FD-0986-4063-B18E-294B840AED87}">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Speelschema!U32</f>
        <v>Ivoorkust</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Speelschema!U33</f>
        <v>Ecuador</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Speelschema!U34</f>
        <v>Duitsland</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Speelschema!U35</f>
        <v>Curaçao</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Ivoorkust</v>
      </c>
      <c r="BF13" s="101" t="str">
        <v>Ecuador</v>
      </c>
      <c r="BG13" s="101" t="str">
        <v>Duitsland</v>
      </c>
      <c r="BH13" s="102" t="str">
        <v>Curaçao</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Ivoorkust</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Ivoorkust</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Ecuador</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Ecuador</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Duitsland</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Duitsland</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Curaçao</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Curaçao</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Ivoorkust</v>
      </c>
      <c r="M21" s="143" t="str">
        <v>Ecuador</v>
      </c>
      <c r="N21" s="143" t="str">
        <v>Duitsland</v>
      </c>
      <c r="O21" s="144" t="str">
        <v>Curaçao</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Ivoorkust</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9</v>
      </c>
      <c r="T22" s="202" t="str">
        <f>VLOOKUP(S22,Speelschema!A$7:H$78,6,FALSE)</f>
        <v>Duitsland</v>
      </c>
      <c r="U22" s="203" t="str">
        <f>VLOOKUP(S22,Speelschema!A$7:I$78,9,FALSE)</f>
        <v>Curaçao</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DuitslandCuraçao</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Ecuador</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11</v>
      </c>
      <c r="T23" s="205" t="str">
        <f>VLOOKUP(S23,Speelschema!A$7:H$78,6,FALSE)</f>
        <v>Ivoorkust</v>
      </c>
      <c r="U23" s="206" t="str">
        <f>VLOOKUP(S23,Speelschema!A$7:I$78,9,FALSE)</f>
        <v>Ecuador</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IvoorkustEcuador</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Duitsland</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34</v>
      </c>
      <c r="T24" s="205" t="str">
        <f>VLOOKUP(S24,Speelschema!A$7:H$78,6,FALSE)</f>
        <v>Duitsland</v>
      </c>
      <c r="U24" s="206" t="str">
        <f>VLOOKUP(S24,Speelschema!A$7:I$78,9,FALSE)</f>
        <v>Ivoorkust</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DuitslandIvoorkust</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Curaçao</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35</v>
      </c>
      <c r="T25" s="205" t="str">
        <f>VLOOKUP(S25,Speelschema!A$7:H$78,6,FALSE)</f>
        <v>Ecuador</v>
      </c>
      <c r="U25" s="206" t="str">
        <f>VLOOKUP(S25,Speelschema!A$7:I$78,9,FALSE)</f>
        <v>Curaçao</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EcuadorCuraçao</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55</v>
      </c>
      <c r="T26" s="205" t="str">
        <f>VLOOKUP(S26,Speelschema!A$7:H$78,6,FALSE)</f>
        <v>Curaçao</v>
      </c>
      <c r="U26" s="206" t="str">
        <f>VLOOKUP(S26,Speelschema!A$7:I$78,9,FALSE)</f>
        <v>Ivoorkust</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CuraçaoIvoorkust</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56</v>
      </c>
      <c r="T27" s="208" t="str">
        <f>VLOOKUP(S27,Speelschema!A$7:H$78,6,FALSE)</f>
        <v>Ecuador</v>
      </c>
      <c r="U27" s="209" t="str">
        <f>VLOOKUP(S27,Speelschema!A$7:I$78,9,FALSE)</f>
        <v>Duitsland</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EcuadorDuitsland</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CuraçaoDuitsland</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EcuadorIvoorkust</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IvoorkustDuitsland</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CuraçaoEcuador</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IvoorkustCuraçao</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DuitslandEcuador</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7DB3B-F48C-49C8-922A-75DAC259C272}">
  <dimension ref="B1:CH34"/>
  <sheetViews>
    <sheetView topLeftCell="A2"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Speelschema!U38</f>
        <v>Nederland</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Speelschema!U39</f>
        <v>Japan</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Speelschema!U40</f>
        <v>Tunesië</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Speelschema!U41</f>
        <v>Zweden</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Nederland</v>
      </c>
      <c r="BF13" s="101" t="str">
        <v>Japan</v>
      </c>
      <c r="BG13" s="101" t="str">
        <v>Tunesië</v>
      </c>
      <c r="BH13" s="102" t="str">
        <v>Zweden</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Nederland</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Nederland</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Japan</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Japan</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Tunesië</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Tunesië</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Zweden</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Zweden</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Nederland</v>
      </c>
      <c r="M21" s="143" t="str">
        <v>Japan</v>
      </c>
      <c r="N21" s="143" t="str">
        <v>Tunesië</v>
      </c>
      <c r="O21" s="144" t="str">
        <v>Zweden</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Nederland</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10</v>
      </c>
      <c r="T22" s="202" t="str">
        <f>VLOOKUP(S22,Speelschema!A$7:H$78,6,FALSE)</f>
        <v>Nederland</v>
      </c>
      <c r="U22" s="203" t="str">
        <f>VLOOKUP(S22,Speelschema!A$7:I$78,9,FALSE)</f>
        <v>Japan</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NederlandJapan</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Japan</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12</v>
      </c>
      <c r="T23" s="205" t="str">
        <f>VLOOKUP(S23,Speelschema!A$7:H$78,6,FALSE)</f>
        <v>Zweden</v>
      </c>
      <c r="U23" s="206" t="str">
        <f>VLOOKUP(S23,Speelschema!A$7:I$78,9,FALSE)</f>
        <v>Tunesië</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ZwedenTunesië</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Tunesië</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33</v>
      </c>
      <c r="T24" s="205" t="str">
        <f>VLOOKUP(S24,Speelschema!A$7:H$78,6,FALSE)</f>
        <v>Nederland</v>
      </c>
      <c r="U24" s="206" t="str">
        <f>VLOOKUP(S24,Speelschema!A$7:I$78,9,FALSE)</f>
        <v>Zweden</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NederlandZweden</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Zweden</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36</v>
      </c>
      <c r="T25" s="205" t="str">
        <f>VLOOKUP(S25,Speelschema!A$7:H$78,6,FALSE)</f>
        <v>Tunesië</v>
      </c>
      <c r="U25" s="206" t="str">
        <f>VLOOKUP(S25,Speelschema!A$7:I$78,9,FALSE)</f>
        <v>Japan</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TunesiëJapan</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57</v>
      </c>
      <c r="T26" s="205" t="str">
        <f>VLOOKUP(S26,Speelschema!A$7:H$78,6,FALSE)</f>
        <v>Japan</v>
      </c>
      <c r="U26" s="206" t="str">
        <f>VLOOKUP(S26,Speelschema!A$7:I$78,9,FALSE)</f>
        <v>Zweden</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JapanZweden</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58</v>
      </c>
      <c r="T27" s="208" t="str">
        <f>VLOOKUP(S27,Speelschema!A$7:H$78,6,FALSE)</f>
        <v>Tunesië</v>
      </c>
      <c r="U27" s="209" t="str">
        <f>VLOOKUP(S27,Speelschema!A$7:I$78,9,FALSE)</f>
        <v>Nederland</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TunesiëNederland</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JapanNederland</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TunesiëZweden</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ZwedenNederland</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JapanTunesië</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ZwedenJapan</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NederlandTunesië</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83C8A-ECD6-40BA-880D-B539897D2A15}">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Speelschema!U44</f>
        <v>Iran</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Speelschema!U45</f>
        <v>Nieuw-Zeeland</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Speelschema!U46</f>
        <v>België</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Speelschema!U47</f>
        <v>Egypte</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Iran</v>
      </c>
      <c r="BF13" s="101" t="str">
        <v>Nieuw-Zeeland</v>
      </c>
      <c r="BG13" s="101" t="str">
        <v>België</v>
      </c>
      <c r="BH13" s="102" t="str">
        <v>Egypte</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Iran</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Iran</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Nieuw-Zeeland</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Nieuw-Zeeland</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België</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België</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Egypte</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Egypte</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Iran</v>
      </c>
      <c r="M21" s="143" t="str">
        <v>Nieuw-Zeeland</v>
      </c>
      <c r="N21" s="143" t="str">
        <v>België</v>
      </c>
      <c r="O21" s="144" t="str">
        <v>Egypte</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Iran</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14</v>
      </c>
      <c r="T22" s="202" t="str">
        <f>VLOOKUP(S22,Speelschema!A$7:H$78,6,FALSE)</f>
        <v>België</v>
      </c>
      <c r="U22" s="203" t="str">
        <f>VLOOKUP(S22,Speelschema!A$7:I$78,9,FALSE)</f>
        <v>Egypte</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BelgiëEgypte</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Nieuw-Zeeland</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16</v>
      </c>
      <c r="T23" s="205" t="str">
        <f>VLOOKUP(S23,Speelschema!A$7:H$78,6,FALSE)</f>
        <v>Iran</v>
      </c>
      <c r="U23" s="206" t="str">
        <f>VLOOKUP(S23,Speelschema!A$7:I$78,9,FALSE)</f>
        <v>Nieuw-Zeeland</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IranNieuw-Zeeland</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België</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38</v>
      </c>
      <c r="T24" s="205" t="str">
        <f>VLOOKUP(S24,Speelschema!A$7:H$78,6,FALSE)</f>
        <v>België</v>
      </c>
      <c r="U24" s="206" t="str">
        <f>VLOOKUP(S24,Speelschema!A$7:I$78,9,FALSE)</f>
        <v>Iran</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BelgiëIran</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Egypte</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40</v>
      </c>
      <c r="T25" s="205" t="str">
        <f>VLOOKUP(S25,Speelschema!A$7:H$78,6,FALSE)</f>
        <v>Nieuw-Zeeland</v>
      </c>
      <c r="U25" s="206" t="str">
        <f>VLOOKUP(S25,Speelschema!A$7:I$78,9,FALSE)</f>
        <v>Egypte</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Nieuw-ZeelandEgypte</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65</v>
      </c>
      <c r="T26" s="205" t="str">
        <f>VLOOKUP(S26,Speelschema!A$7:H$78,6,FALSE)</f>
        <v>Egypte</v>
      </c>
      <c r="U26" s="206" t="str">
        <f>VLOOKUP(S26,Speelschema!A$7:I$78,9,FALSE)</f>
        <v>Iran</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EgypteIran</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66</v>
      </c>
      <c r="T27" s="208" t="str">
        <f>VLOOKUP(S27,Speelschema!A$7:H$78,6,FALSE)</f>
        <v>Nieuw-Zeeland</v>
      </c>
      <c r="U27" s="209" t="str">
        <f>VLOOKUP(S27,Speelschema!A$7:I$78,9,FALSE)</f>
        <v>België</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Nieuw-ZeelandBelgië</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EgypteBelgië</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Nieuw-ZeelandIran</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IranBelgië</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EgypteNieuw-Zeeland</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IranEgypte</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BelgiëNieuw-Zeeland</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B27BA-EE89-4505-A1AA-2501A0233D67}">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Speelschema!U50</f>
        <v>Uruguay</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Speelschema!U51</f>
        <v>Kaapverdië</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Speelschema!U52</f>
        <v>Spanje</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Speelschema!U53</f>
        <v>Saoedi-Arabië</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Uruguay</v>
      </c>
      <c r="BF13" s="101" t="str">
        <v>Kaapverdië</v>
      </c>
      <c r="BG13" s="101" t="str">
        <v>Spanje</v>
      </c>
      <c r="BH13" s="102" t="str">
        <v>Saoedi-Arabië</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Uruguay</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Uruguay</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Kaapverdië</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Kaapverdië</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Spanje</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Spanje</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Saoedi-Arabië</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Saoedi-Arabië</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Uruguay</v>
      </c>
      <c r="M21" s="143" t="str">
        <v>Kaapverdië</v>
      </c>
      <c r="N21" s="143" t="str">
        <v>Spanje</v>
      </c>
      <c r="O21" s="144" t="str">
        <v>Saoedi-Arabië</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Uruguay</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13</v>
      </c>
      <c r="T22" s="202" t="str">
        <f>VLOOKUP(S22,Speelschema!A$7:H$78,6,FALSE)</f>
        <v>Spanje</v>
      </c>
      <c r="U22" s="203" t="str">
        <f>VLOOKUP(S22,Speelschema!A$7:I$78,9,FALSE)</f>
        <v>Kaapverdië</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SpanjeKaapverdië</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Kaapverdië</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15</v>
      </c>
      <c r="T23" s="205" t="str">
        <f>VLOOKUP(S23,Speelschema!A$7:H$78,6,FALSE)</f>
        <v>Saoedi-Arabië</v>
      </c>
      <c r="U23" s="206" t="str">
        <f>VLOOKUP(S23,Speelschema!A$7:I$78,9,FALSE)</f>
        <v>Uruguay</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Saoedi-ArabiëUruguay</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Spanje</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37</v>
      </c>
      <c r="T24" s="205" t="str">
        <f>VLOOKUP(S24,Speelschema!A$7:H$78,6,FALSE)</f>
        <v>Spanje</v>
      </c>
      <c r="U24" s="206" t="str">
        <f>VLOOKUP(S24,Speelschema!A$7:I$78,9,FALSE)</f>
        <v>Saoedi-Arabië</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SpanjeSaoedi-Arabië</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Saoedi-Arabië</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39</v>
      </c>
      <c r="T25" s="205" t="str">
        <f>VLOOKUP(S25,Speelschema!A$7:H$78,6,FALSE)</f>
        <v>Uruguay</v>
      </c>
      <c r="U25" s="206" t="str">
        <f>VLOOKUP(S25,Speelschema!A$7:I$78,9,FALSE)</f>
        <v>Kaapverdië</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UruguayKaapverdië</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63</v>
      </c>
      <c r="T26" s="205" t="str">
        <f>VLOOKUP(S26,Speelschema!A$7:H$78,6,FALSE)</f>
        <v>Kaapverdië</v>
      </c>
      <c r="U26" s="206" t="str">
        <f>VLOOKUP(S26,Speelschema!A$7:I$78,9,FALSE)</f>
        <v>Saoedi-Arabië</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KaapverdiëSaoedi-Arabië</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64</v>
      </c>
      <c r="T27" s="208" t="str">
        <f>VLOOKUP(S27,Speelschema!A$7:H$78,6,FALSE)</f>
        <v>Uruguay</v>
      </c>
      <c r="U27" s="209" t="str">
        <f>VLOOKUP(S27,Speelschema!A$7:I$78,9,FALSE)</f>
        <v>Spanje</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UruguaySpanje</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KaapverdiëSpanje</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UruguaySaoedi-Arabië</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Saoedi-ArabiëSpanje</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KaapverdiëUruguay</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Saoedi-ArabiëKaapverdië</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SpanjeUruguay</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F94E7-F5E6-4E9D-A198-520BFAE917EC}">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Speelschema!U56</f>
        <v>Frankrijk</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Speelschema!U57</f>
        <v>Senegal</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Speelschema!U58</f>
        <v>Noorwegen</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Speelschema!U59</f>
        <v>Irak</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Frankrijk</v>
      </c>
      <c r="BF13" s="101" t="str">
        <v>Senegal</v>
      </c>
      <c r="BG13" s="101" t="str">
        <v>Noorwegen</v>
      </c>
      <c r="BH13" s="102" t="str">
        <v>Irak</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Frankrijk</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Frankrijk</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Senegal</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Senegal</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Noorwegen</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Noorwegen</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Irak</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Irak</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Frankrijk</v>
      </c>
      <c r="M21" s="143" t="str">
        <v>Senegal</v>
      </c>
      <c r="N21" s="143" t="str">
        <v>Noorwegen</v>
      </c>
      <c r="O21" s="144" t="str">
        <v>Irak</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Frankrijk</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17</v>
      </c>
      <c r="T22" s="202" t="str">
        <f>VLOOKUP(S22,Speelschema!A$7:H$78,6,FALSE)</f>
        <v>Frankrijk</v>
      </c>
      <c r="U22" s="203" t="str">
        <f>VLOOKUP(S22,Speelschema!A$7:I$78,9,FALSE)</f>
        <v>Senegal</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FrankrijkSenegal</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Senegal</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18</v>
      </c>
      <c r="T23" s="205" t="str">
        <f>VLOOKUP(S23,Speelschema!A$7:H$78,6,FALSE)</f>
        <v>Irak</v>
      </c>
      <c r="U23" s="206" t="str">
        <f>VLOOKUP(S23,Speelschema!A$7:I$78,9,FALSE)</f>
        <v>Noorwegen</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IrakNoorwegen</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Noorwegen</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42</v>
      </c>
      <c r="T24" s="205" t="str">
        <f>VLOOKUP(S24,Speelschema!A$7:H$78,6,FALSE)</f>
        <v>Frankrijk</v>
      </c>
      <c r="U24" s="206" t="str">
        <f>VLOOKUP(S24,Speelschema!A$7:I$78,9,FALSE)</f>
        <v>Irak</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FrankrijkIrak</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Irak</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43</v>
      </c>
      <c r="T25" s="205" t="str">
        <f>VLOOKUP(S25,Speelschema!A$7:H$78,6,FALSE)</f>
        <v>Noorwegen</v>
      </c>
      <c r="U25" s="206" t="str">
        <f>VLOOKUP(S25,Speelschema!A$7:I$78,9,FALSE)</f>
        <v>Senegal</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NoorwegenSenegal</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61</v>
      </c>
      <c r="T26" s="205" t="str">
        <f>VLOOKUP(S26,Speelschema!A$7:H$78,6,FALSE)</f>
        <v>Noorwegen</v>
      </c>
      <c r="U26" s="206" t="str">
        <f>VLOOKUP(S26,Speelschema!A$7:I$78,9,FALSE)</f>
        <v>Frankrijk</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NoorwegenFrankrijk</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62</v>
      </c>
      <c r="T27" s="208" t="str">
        <f>VLOOKUP(S27,Speelschema!A$7:H$78,6,FALSE)</f>
        <v>Senegal</v>
      </c>
      <c r="U27" s="209" t="str">
        <f>VLOOKUP(S27,Speelschema!A$7:I$78,9,FALSE)</f>
        <v>Irak</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SenegalIrak</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SenegalFrankrijk</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NoorwegenIrak</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IrakFrankrijk</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SenegalNoorwegen</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FrankrijkNoorwegen</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IrakSenegal</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A08DD-6081-4062-A1F8-44D1396E7AB8}">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Speelschema!U62</f>
        <v>Argentinië</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Speelschema!U63</f>
        <v>Algerije</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Speelschema!U64</f>
        <v>Oostenrijk</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Speelschema!U65</f>
        <v>Jordanië</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Argentinië</v>
      </c>
      <c r="BF13" s="101" t="str">
        <v>Algerije</v>
      </c>
      <c r="BG13" s="101" t="str">
        <v>Oostenrijk</v>
      </c>
      <c r="BH13" s="102" t="str">
        <v>Jordanië</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Argentinië</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Argentinië</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Algerije</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Algerije</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Oostenrijk</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Oostenrijk</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Jordanië</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Jordanië</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Argentinië</v>
      </c>
      <c r="M21" s="143" t="str">
        <v>Algerije</v>
      </c>
      <c r="N21" s="143" t="str">
        <v>Oostenrijk</v>
      </c>
      <c r="O21" s="144" t="str">
        <v>Jordanië</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Argentinië</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19</v>
      </c>
      <c r="T22" s="202" t="str">
        <f>VLOOKUP(S22,Speelschema!A$7:H$78,6,FALSE)</f>
        <v>Argentinië</v>
      </c>
      <c r="U22" s="203" t="str">
        <f>VLOOKUP(S22,Speelschema!A$7:I$78,9,FALSE)</f>
        <v>Algerije</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ArgentiniëAlgerije</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Algerije</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20</v>
      </c>
      <c r="T23" s="205" t="str">
        <f>VLOOKUP(S23,Speelschema!A$7:H$78,6,FALSE)</f>
        <v>Oostenrijk</v>
      </c>
      <c r="U23" s="206" t="str">
        <f>VLOOKUP(S23,Speelschema!A$7:I$78,9,FALSE)</f>
        <v>Jordanië</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OostenrijkJordanië</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Oostenrijk</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41</v>
      </c>
      <c r="T24" s="205" t="str">
        <f>VLOOKUP(S24,Speelschema!A$7:H$78,6,FALSE)</f>
        <v>Argentinië</v>
      </c>
      <c r="U24" s="206" t="str">
        <f>VLOOKUP(S24,Speelschema!A$7:I$78,9,FALSE)</f>
        <v>Oostenrijk</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ArgentiniëOostenrijk</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Jordanië</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44</v>
      </c>
      <c r="T25" s="205" t="str">
        <f>VLOOKUP(S25,Speelschema!A$7:H$78,6,FALSE)</f>
        <v>Jordanië</v>
      </c>
      <c r="U25" s="206" t="str">
        <f>VLOOKUP(S25,Speelschema!A$7:I$78,9,FALSE)</f>
        <v>Algerije</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JordaniëAlgerije</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71</v>
      </c>
      <c r="T26" s="205" t="str">
        <f>VLOOKUP(S26,Speelschema!A$7:H$78,6,FALSE)</f>
        <v>Algerije</v>
      </c>
      <c r="U26" s="206" t="str">
        <f>VLOOKUP(S26,Speelschema!A$7:I$78,9,FALSE)</f>
        <v>Oostenrijk</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AlgerijeOostenrijk</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72</v>
      </c>
      <c r="T27" s="208" t="str">
        <f>VLOOKUP(S27,Speelschema!A$7:H$78,6,FALSE)</f>
        <v>Jordanië</v>
      </c>
      <c r="U27" s="209" t="str">
        <f>VLOOKUP(S27,Speelschema!A$7:I$78,9,FALSE)</f>
        <v>Argentinië</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JordaniëArgentinië</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AlgerijeArgentinië</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JordaniëOostenrijk</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OostenrijkArgentinië</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AlgerijeJordanië</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OostenrijkAlgerije</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ArgentiniëJordanië</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5B6DF-0E52-4B2D-9CB2-152921CB234B}">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Speelschema!U68</f>
        <v>Portugal</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Speelschema!U69</f>
        <v>DR Congo</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Speelschema!U70</f>
        <v>Oezbekistan</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Speelschema!U71</f>
        <v>Colombia</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Portugal</v>
      </c>
      <c r="BF13" s="101" t="str">
        <v>DR Congo</v>
      </c>
      <c r="BG13" s="101" t="str">
        <v>Oezbekistan</v>
      </c>
      <c r="BH13" s="102" t="str">
        <v>Colombia</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Portugal</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Portugal</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DR Congo</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DR Congo</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Oezbekistan</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Oezbekistan</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Colombia</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Colombia</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Portugal</v>
      </c>
      <c r="M21" s="143" t="str">
        <v>DR Congo</v>
      </c>
      <c r="N21" s="143" t="str">
        <v>Oezbekistan</v>
      </c>
      <c r="O21" s="144" t="str">
        <v>Colombia</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Portugal</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21</v>
      </c>
      <c r="T22" s="202" t="str">
        <f>VLOOKUP(S22,Speelschema!A$7:H$78,6,FALSE)</f>
        <v>Portugal</v>
      </c>
      <c r="U22" s="203" t="str">
        <f>VLOOKUP(S22,Speelschema!A$7:I$78,9,FALSE)</f>
        <v>DR Congo</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PortugalDR Congo</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DR Congo</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24</v>
      </c>
      <c r="T23" s="205" t="str">
        <f>VLOOKUP(S23,Speelschema!A$7:H$78,6,FALSE)</f>
        <v>Oezbekistan</v>
      </c>
      <c r="U23" s="206" t="str">
        <f>VLOOKUP(S23,Speelschema!A$7:I$78,9,FALSE)</f>
        <v>Colombia</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OezbekistanColombia</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Oezbekistan</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45</v>
      </c>
      <c r="T24" s="205" t="str">
        <f>VLOOKUP(S24,Speelschema!A$7:H$78,6,FALSE)</f>
        <v>Portugal</v>
      </c>
      <c r="U24" s="206" t="str">
        <f>VLOOKUP(S24,Speelschema!A$7:I$78,9,FALSE)</f>
        <v>Oezbekistan</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PortugalOezbekistan</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Colombia</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48</v>
      </c>
      <c r="T25" s="205" t="str">
        <f>VLOOKUP(S25,Speelschema!A$7:H$78,6,FALSE)</f>
        <v>Colombia</v>
      </c>
      <c r="U25" s="206" t="str">
        <f>VLOOKUP(S25,Speelschema!A$7:I$78,9,FALSE)</f>
        <v>DR Congo</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ColombiaDR Congo</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69</v>
      </c>
      <c r="T26" s="205" t="str">
        <f>VLOOKUP(S26,Speelschema!A$7:H$78,6,FALSE)</f>
        <v>Colombia</v>
      </c>
      <c r="U26" s="206" t="str">
        <f>VLOOKUP(S26,Speelschema!A$7:I$78,9,FALSE)</f>
        <v>Portugal</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ColombiaPortugal</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70</v>
      </c>
      <c r="T27" s="208" t="str">
        <f>VLOOKUP(S27,Speelschema!A$7:H$78,6,FALSE)</f>
        <v>DR Congo</v>
      </c>
      <c r="U27" s="209" t="str">
        <f>VLOOKUP(S27,Speelschema!A$7:I$78,9,FALSE)</f>
        <v>Oezbekistan</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DR CongoOezbekistan</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DR CongoPortugal</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ColombiaOezbekistan</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OezbekistanPortugal</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DR CongoColombia</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PortugalColombia</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OezbekistanDR Congo</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63A09-D154-4F7E-9A34-503D2672F7FB}">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Speelschema!U74</f>
        <v>Engeland</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Speelschema!U75</f>
        <v>Kroatië</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Speelschema!U76</f>
        <v>Ghana</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Speelschema!U77</f>
        <v>Panama</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Engeland</v>
      </c>
      <c r="BF13" s="101" t="str">
        <v>Kroatië</v>
      </c>
      <c r="BG13" s="101" t="str">
        <v>Ghana</v>
      </c>
      <c r="BH13" s="102" t="str">
        <v>Panama</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Engeland</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Engeland</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Kroatië</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Kroatië</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Ghana</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Ghana</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Panama</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Panama</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Engeland</v>
      </c>
      <c r="M21" s="143" t="str">
        <v>Kroatië</v>
      </c>
      <c r="N21" s="143" t="str">
        <v>Ghana</v>
      </c>
      <c r="O21" s="144" t="str">
        <v>Panama</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Engeland</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22</v>
      </c>
      <c r="T22" s="202" t="str">
        <f>VLOOKUP(S22,Speelschema!A$7:H$78,6,FALSE)</f>
        <v>Engeland</v>
      </c>
      <c r="U22" s="203" t="str">
        <f>VLOOKUP(S22,Speelschema!A$7:I$78,9,FALSE)</f>
        <v>Kroatië</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EngelandKroatië</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Kroatië</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23</v>
      </c>
      <c r="T23" s="205" t="str">
        <f>VLOOKUP(S23,Speelschema!A$7:H$78,6,FALSE)</f>
        <v>Ghana</v>
      </c>
      <c r="U23" s="206" t="str">
        <f>VLOOKUP(S23,Speelschema!A$7:I$78,9,FALSE)</f>
        <v>Panama</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GhanaPanama</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Ghana</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46</v>
      </c>
      <c r="T24" s="205" t="str">
        <f>VLOOKUP(S24,Speelschema!A$7:H$78,6,FALSE)</f>
        <v>Engeland</v>
      </c>
      <c r="U24" s="206" t="str">
        <f>VLOOKUP(S24,Speelschema!A$7:I$78,9,FALSE)</f>
        <v>Ghana</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EngelandGhana</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Panama</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47</v>
      </c>
      <c r="T25" s="205" t="str">
        <f>VLOOKUP(S25,Speelschema!A$7:H$78,6,FALSE)</f>
        <v>Panama</v>
      </c>
      <c r="U25" s="206" t="str">
        <f>VLOOKUP(S25,Speelschema!A$7:I$78,9,FALSE)</f>
        <v>Kroatië</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PanamaKroatië</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67</v>
      </c>
      <c r="T26" s="205" t="str">
        <f>VLOOKUP(S26,Speelschema!A$7:H$78,6,FALSE)</f>
        <v>Panama</v>
      </c>
      <c r="U26" s="206" t="str">
        <f>VLOOKUP(S26,Speelschema!A$7:I$78,9,FALSE)</f>
        <v>Engeland</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PanamaEngeland</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68</v>
      </c>
      <c r="T27" s="208" t="str">
        <f>VLOOKUP(S27,Speelschema!A$7:H$78,6,FALSE)</f>
        <v>Kroatië</v>
      </c>
      <c r="U27" s="209" t="str">
        <f>VLOOKUP(S27,Speelschema!A$7:I$78,9,FALSE)</f>
        <v>Ghana</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KroatiëGhana</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KroatiëEngeland</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PanamaGhana</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GhanaEngeland</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KroatiëPanama</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EngelandPanama</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GhanaKroatië</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9FF41-4CEE-4E6F-A45E-4C12D5912ED0}">
  <dimension ref="B2:AE526"/>
  <sheetViews>
    <sheetView topLeftCell="A23" workbookViewId="0">
      <selection activeCell="D27" sqref="D27:D112"/>
    </sheetView>
  </sheetViews>
  <sheetFormatPr defaultRowHeight="14.4" x14ac:dyDescent="0.3"/>
  <cols>
    <col min="2" max="2" width="4.5546875" customWidth="1"/>
    <col min="3" max="3" width="20" bestFit="1" customWidth="1"/>
    <col min="19" max="19" width="13.88671875" customWidth="1"/>
    <col min="21" max="21" width="10.33203125" bestFit="1" customWidth="1"/>
    <col min="22" max="22" width="10.6640625" customWidth="1"/>
  </cols>
  <sheetData>
    <row r="2" spans="2:27" x14ac:dyDescent="0.3">
      <c r="D2" s="76" t="s">
        <v>152</v>
      </c>
      <c r="E2" s="75" t="s">
        <v>43</v>
      </c>
      <c r="F2" s="75" t="s">
        <v>44</v>
      </c>
      <c r="G2" s="75" t="s">
        <v>153</v>
      </c>
      <c r="H2" s="76" t="s">
        <v>8</v>
      </c>
      <c r="I2" s="76" t="s">
        <v>13</v>
      </c>
      <c r="J2" s="77" t="s">
        <v>5</v>
      </c>
      <c r="K2" s="82" t="s">
        <v>148</v>
      </c>
      <c r="L2" s="82" t="s">
        <v>149</v>
      </c>
      <c r="M2" s="82" t="s">
        <v>198</v>
      </c>
      <c r="N2" s="82" t="s">
        <v>199</v>
      </c>
      <c r="O2" s="82" t="s">
        <v>200</v>
      </c>
      <c r="P2" s="82" t="s">
        <v>201</v>
      </c>
      <c r="Q2" s="82" t="s">
        <v>202</v>
      </c>
      <c r="R2" s="82" t="s">
        <v>203</v>
      </c>
    </row>
    <row r="3" spans="2:27" x14ac:dyDescent="0.3">
      <c r="B3" t="s">
        <v>94</v>
      </c>
      <c r="C3" t="str">
        <f>CalcA!D24</f>
        <v>Zuid-Afrika</v>
      </c>
      <c r="D3">
        <f>CalcA!E24</f>
        <v>0</v>
      </c>
      <c r="E3">
        <f>CalcA!F24</f>
        <v>0</v>
      </c>
      <c r="F3">
        <f>CalcA!G24</f>
        <v>0</v>
      </c>
      <c r="G3">
        <f>CalcA!H24</f>
        <v>0</v>
      </c>
      <c r="H3">
        <f>CalcA!I24</f>
        <v>0</v>
      </c>
      <c r="I3">
        <f>CalcA!J24</f>
        <v>0</v>
      </c>
      <c r="J3">
        <f>CalcA!K24</f>
        <v>0</v>
      </c>
      <c r="K3">
        <f>E3-F3</f>
        <v>0</v>
      </c>
      <c r="L3">
        <f>K3-K$17</f>
        <v>0</v>
      </c>
      <c r="M3">
        <f>D3*1000/(D$16+1)</f>
        <v>0</v>
      </c>
      <c r="N3">
        <f t="shared" ref="N3:N13" si="0">ROUND(L3*100/(L$16+1),0)</f>
        <v>0</v>
      </c>
      <c r="O3">
        <f t="shared" ref="O3:O13" si="1">ROUND(E3/(E$16+1),2)</f>
        <v>0</v>
      </c>
      <c r="P3">
        <f>VLOOKUP(C3,D$27:E$112,2,FALSE)/10000</f>
        <v>6.0000000000000001E-3</v>
      </c>
      <c r="Q3">
        <f>M3+N3+O3+P3</f>
        <v>6.0000000000000001E-3</v>
      </c>
      <c r="R3">
        <f>RANK(Q3,Q$3:Q$14)</f>
        <v>2</v>
      </c>
      <c r="S3" t="str">
        <f>IF(R3&lt;9,B3,"")</f>
        <v>A</v>
      </c>
    </row>
    <row r="4" spans="2:27" x14ac:dyDescent="0.3">
      <c r="B4" t="s">
        <v>15</v>
      </c>
      <c r="C4" t="str">
        <f>CalcB!D24</f>
        <v>Zwitserland</v>
      </c>
      <c r="D4">
        <f>CalcB!E24</f>
        <v>0</v>
      </c>
      <c r="E4">
        <f>CalcB!F24</f>
        <v>0</v>
      </c>
      <c r="F4">
        <f>CalcB!G24</f>
        <v>0</v>
      </c>
      <c r="G4">
        <f>CalcB!H24</f>
        <v>0</v>
      </c>
      <c r="H4">
        <f>CalcB!I24</f>
        <v>0</v>
      </c>
      <c r="I4">
        <f>CalcB!J24</f>
        <v>0</v>
      </c>
      <c r="J4">
        <f>CalcB!K24</f>
        <v>0</v>
      </c>
      <c r="K4">
        <f t="shared" ref="K4:K14" si="2">E4-F4</f>
        <v>0</v>
      </c>
      <c r="L4">
        <f t="shared" ref="L4:L14" si="3">K4-K$17</f>
        <v>0</v>
      </c>
      <c r="M4">
        <f t="shared" ref="M4:M14" si="4">D4*1000/(D$16+1)</f>
        <v>0</v>
      </c>
      <c r="N4">
        <f t="shared" si="0"/>
        <v>0</v>
      </c>
      <c r="O4">
        <f t="shared" si="1"/>
        <v>0</v>
      </c>
      <c r="P4">
        <f t="shared" ref="P4:P14" si="5">VLOOKUP(C4,D$27:E$112,2,FALSE)/10000</f>
        <v>1.9E-3</v>
      </c>
      <c r="Q4">
        <f t="shared" ref="Q4:Q14" si="6">M4+N4+O4+P4</f>
        <v>1.9E-3</v>
      </c>
      <c r="R4">
        <f t="shared" ref="R4:R14" si="7">RANK(Q4,Q$3:Q$14)</f>
        <v>8</v>
      </c>
      <c r="S4" t="str">
        <f t="shared" ref="S4:S14" si="8">IF(R4&lt;9,B4,"")</f>
        <v>B</v>
      </c>
    </row>
    <row r="5" spans="2:27" x14ac:dyDescent="0.3">
      <c r="B5" t="s">
        <v>16</v>
      </c>
      <c r="C5" t="str">
        <f>CalcC!D24</f>
        <v>Marokko</v>
      </c>
      <c r="D5">
        <f>CalcC!E24</f>
        <v>0</v>
      </c>
      <c r="E5">
        <f>CalcC!F24</f>
        <v>0</v>
      </c>
      <c r="F5">
        <f>CalcC!G24</f>
        <v>0</v>
      </c>
      <c r="G5">
        <f>CalcC!H24</f>
        <v>0</v>
      </c>
      <c r="H5">
        <f>CalcC!I24</f>
        <v>0</v>
      </c>
      <c r="I5">
        <f>CalcC!J24</f>
        <v>0</v>
      </c>
      <c r="J5">
        <f>CalcC!K24</f>
        <v>0</v>
      </c>
      <c r="K5">
        <f t="shared" si="2"/>
        <v>0</v>
      </c>
      <c r="L5">
        <f t="shared" si="3"/>
        <v>0</v>
      </c>
      <c r="M5">
        <f t="shared" si="4"/>
        <v>0</v>
      </c>
      <c r="N5">
        <f t="shared" si="0"/>
        <v>0</v>
      </c>
      <c r="O5">
        <f t="shared" si="1"/>
        <v>0</v>
      </c>
      <c r="P5">
        <f t="shared" si="5"/>
        <v>8.0000000000000004E-4</v>
      </c>
      <c r="Q5">
        <f t="shared" si="6"/>
        <v>8.0000000000000004E-4</v>
      </c>
      <c r="R5">
        <f t="shared" si="7"/>
        <v>11</v>
      </c>
      <c r="S5" t="str">
        <f t="shared" si="8"/>
        <v/>
      </c>
    </row>
    <row r="6" spans="2:27" x14ac:dyDescent="0.3">
      <c r="B6" t="s">
        <v>13</v>
      </c>
      <c r="C6" t="str">
        <f>CalcD!D24</f>
        <v>Australië</v>
      </c>
      <c r="D6">
        <f>CalcD!E24</f>
        <v>0</v>
      </c>
      <c r="E6">
        <f>CalcD!F24</f>
        <v>0</v>
      </c>
      <c r="F6">
        <f>CalcD!G24</f>
        <v>0</v>
      </c>
      <c r="G6">
        <f>CalcD!H24</f>
        <v>0</v>
      </c>
      <c r="H6">
        <f>CalcD!I24</f>
        <v>0</v>
      </c>
      <c r="I6">
        <f>CalcD!J24</f>
        <v>0</v>
      </c>
      <c r="J6">
        <f>CalcD!K24</f>
        <v>0</v>
      </c>
      <c r="K6">
        <f t="shared" si="2"/>
        <v>0</v>
      </c>
      <c r="L6">
        <f t="shared" si="3"/>
        <v>0</v>
      </c>
      <c r="M6">
        <f t="shared" si="4"/>
        <v>0</v>
      </c>
      <c r="N6">
        <f t="shared" si="0"/>
        <v>0</v>
      </c>
      <c r="O6">
        <f t="shared" si="1"/>
        <v>0</v>
      </c>
      <c r="P6">
        <f t="shared" si="5"/>
        <v>2.7000000000000001E-3</v>
      </c>
      <c r="Q6">
        <f t="shared" si="6"/>
        <v>2.7000000000000001E-3</v>
      </c>
      <c r="R6">
        <f t="shared" si="7"/>
        <v>6</v>
      </c>
      <c r="S6" t="str">
        <f t="shared" si="8"/>
        <v>D</v>
      </c>
    </row>
    <row r="7" spans="2:27" x14ac:dyDescent="0.3">
      <c r="B7" t="s">
        <v>12</v>
      </c>
      <c r="C7" t="str">
        <f>CalcE!D24</f>
        <v>Duitsland</v>
      </c>
      <c r="D7">
        <f>CalcE!E24</f>
        <v>0</v>
      </c>
      <c r="E7">
        <f>CalcE!F24</f>
        <v>0</v>
      </c>
      <c r="F7">
        <f>CalcE!G24</f>
        <v>0</v>
      </c>
      <c r="G7">
        <f>CalcE!H24</f>
        <v>0</v>
      </c>
      <c r="H7">
        <f>CalcE!I24</f>
        <v>0</v>
      </c>
      <c r="I7">
        <f>CalcE!J24</f>
        <v>0</v>
      </c>
      <c r="J7">
        <f>CalcE!K24</f>
        <v>0</v>
      </c>
      <c r="K7">
        <f t="shared" si="2"/>
        <v>0</v>
      </c>
      <c r="L7">
        <f t="shared" si="3"/>
        <v>0</v>
      </c>
      <c r="M7">
        <f t="shared" si="4"/>
        <v>0</v>
      </c>
      <c r="N7">
        <f t="shared" si="0"/>
        <v>0</v>
      </c>
      <c r="O7">
        <f t="shared" si="1"/>
        <v>0</v>
      </c>
      <c r="P7">
        <f t="shared" si="5"/>
        <v>1E-3</v>
      </c>
      <c r="Q7">
        <f t="shared" si="6"/>
        <v>1E-3</v>
      </c>
      <c r="R7">
        <f t="shared" si="7"/>
        <v>9</v>
      </c>
      <c r="S7" t="str">
        <f t="shared" si="8"/>
        <v/>
      </c>
    </row>
    <row r="8" spans="2:27" x14ac:dyDescent="0.3">
      <c r="B8" t="s">
        <v>9</v>
      </c>
      <c r="C8" t="str">
        <f>CalcF!D24</f>
        <v>Tunesië</v>
      </c>
      <c r="D8">
        <f>CalcF!E24</f>
        <v>0</v>
      </c>
      <c r="E8">
        <f>CalcF!F24</f>
        <v>0</v>
      </c>
      <c r="F8">
        <f>CalcF!G24</f>
        <v>0</v>
      </c>
      <c r="G8">
        <f>CalcF!H24</f>
        <v>0</v>
      </c>
      <c r="H8">
        <f>CalcF!I24</f>
        <v>0</v>
      </c>
      <c r="I8">
        <f>CalcF!J24</f>
        <v>0</v>
      </c>
      <c r="J8">
        <f>CalcF!K24</f>
        <v>0</v>
      </c>
      <c r="K8">
        <f t="shared" si="2"/>
        <v>0</v>
      </c>
      <c r="L8">
        <f t="shared" si="3"/>
        <v>0</v>
      </c>
      <c r="M8">
        <f t="shared" si="4"/>
        <v>0</v>
      </c>
      <c r="N8">
        <f t="shared" si="0"/>
        <v>0</v>
      </c>
      <c r="O8">
        <f t="shared" si="1"/>
        <v>0</v>
      </c>
      <c r="P8">
        <f t="shared" si="5"/>
        <v>4.4000000000000003E-3</v>
      </c>
      <c r="Q8">
        <f t="shared" si="6"/>
        <v>4.4000000000000003E-3</v>
      </c>
      <c r="R8">
        <f t="shared" si="7"/>
        <v>4</v>
      </c>
      <c r="S8" t="str">
        <f t="shared" si="8"/>
        <v>F</v>
      </c>
    </row>
    <row r="9" spans="2:27" x14ac:dyDescent="0.3">
      <c r="B9" t="s">
        <v>7</v>
      </c>
      <c r="C9" t="str">
        <f>CalcG!D24</f>
        <v>België</v>
      </c>
      <c r="D9">
        <f>CalcG!E24</f>
        <v>0</v>
      </c>
      <c r="E9">
        <f>CalcG!F24</f>
        <v>0</v>
      </c>
      <c r="F9">
        <f>CalcG!G24</f>
        <v>0</v>
      </c>
      <c r="G9">
        <f>CalcG!H24</f>
        <v>0</v>
      </c>
      <c r="H9">
        <f>CalcG!I24</f>
        <v>0</v>
      </c>
      <c r="I9">
        <f>CalcG!J24</f>
        <v>0</v>
      </c>
      <c r="J9">
        <f>CalcG!K24</f>
        <v>0</v>
      </c>
      <c r="K9">
        <f t="shared" si="2"/>
        <v>0</v>
      </c>
      <c r="L9">
        <f t="shared" si="3"/>
        <v>0</v>
      </c>
      <c r="M9">
        <f t="shared" si="4"/>
        <v>0</v>
      </c>
      <c r="N9">
        <f t="shared" si="0"/>
        <v>0</v>
      </c>
      <c r="O9">
        <f t="shared" si="1"/>
        <v>0</v>
      </c>
      <c r="P9">
        <f t="shared" si="5"/>
        <v>8.9999999999999998E-4</v>
      </c>
      <c r="Q9">
        <f t="shared" si="6"/>
        <v>8.9999999999999998E-4</v>
      </c>
      <c r="R9">
        <f t="shared" si="7"/>
        <v>10</v>
      </c>
      <c r="S9" t="str">
        <f t="shared" si="8"/>
        <v/>
      </c>
    </row>
    <row r="10" spans="2:27" x14ac:dyDescent="0.3">
      <c r="B10" t="s">
        <v>11</v>
      </c>
      <c r="C10" t="str">
        <f>CalcH!D24</f>
        <v>Spanje</v>
      </c>
      <c r="D10">
        <f>CalcH!E24</f>
        <v>0</v>
      </c>
      <c r="E10">
        <f>CalcH!F24</f>
        <v>0</v>
      </c>
      <c r="F10">
        <f>CalcH!G24</f>
        <v>0</v>
      </c>
      <c r="G10">
        <f>CalcH!H24</f>
        <v>0</v>
      </c>
      <c r="H10">
        <f>CalcH!I24</f>
        <v>0</v>
      </c>
      <c r="I10">
        <f>CalcH!J24</f>
        <v>0</v>
      </c>
      <c r="J10">
        <f>CalcH!K24</f>
        <v>0</v>
      </c>
      <c r="K10">
        <f t="shared" si="2"/>
        <v>0</v>
      </c>
      <c r="L10">
        <f t="shared" si="3"/>
        <v>0</v>
      </c>
      <c r="M10">
        <f t="shared" si="4"/>
        <v>0</v>
      </c>
      <c r="N10">
        <f t="shared" si="0"/>
        <v>0</v>
      </c>
      <c r="O10">
        <f t="shared" si="1"/>
        <v>0</v>
      </c>
      <c r="P10">
        <f t="shared" si="5"/>
        <v>2.0000000000000001E-4</v>
      </c>
      <c r="Q10">
        <f t="shared" si="6"/>
        <v>2.0000000000000001E-4</v>
      </c>
      <c r="R10">
        <f t="shared" si="7"/>
        <v>12</v>
      </c>
      <c r="S10" t="str">
        <f t="shared" si="8"/>
        <v/>
      </c>
    </row>
    <row r="11" spans="2:27" x14ac:dyDescent="0.3">
      <c r="B11" t="s">
        <v>14</v>
      </c>
      <c r="C11" t="str">
        <f>CalcI!D24</f>
        <v>Noorwegen</v>
      </c>
      <c r="D11">
        <f>CalcI!E24</f>
        <v>0</v>
      </c>
      <c r="E11">
        <f>CalcI!F24</f>
        <v>0</v>
      </c>
      <c r="F11">
        <f>CalcI!G24</f>
        <v>0</v>
      </c>
      <c r="G11">
        <f>CalcI!H24</f>
        <v>0</v>
      </c>
      <c r="H11">
        <f>CalcI!I24</f>
        <v>0</v>
      </c>
      <c r="I11">
        <f>CalcI!J24</f>
        <v>0</v>
      </c>
      <c r="J11">
        <f>CalcI!K24</f>
        <v>0</v>
      </c>
      <c r="K11">
        <f t="shared" si="2"/>
        <v>0</v>
      </c>
      <c r="L11">
        <f t="shared" si="3"/>
        <v>0</v>
      </c>
      <c r="M11">
        <f t="shared" si="4"/>
        <v>0</v>
      </c>
      <c r="N11">
        <f t="shared" si="0"/>
        <v>0</v>
      </c>
      <c r="O11">
        <f t="shared" si="1"/>
        <v>0</v>
      </c>
      <c r="P11">
        <f t="shared" si="5"/>
        <v>3.0999999999999999E-3</v>
      </c>
      <c r="Q11">
        <f t="shared" si="6"/>
        <v>3.0999999999999999E-3</v>
      </c>
      <c r="R11">
        <f t="shared" si="7"/>
        <v>5</v>
      </c>
      <c r="S11" t="str">
        <f t="shared" si="8"/>
        <v>I</v>
      </c>
    </row>
    <row r="12" spans="2:27" x14ac:dyDescent="0.3">
      <c r="B12" t="s">
        <v>6</v>
      </c>
      <c r="C12" t="str">
        <f>CalcJ!D24</f>
        <v>Oostenrijk</v>
      </c>
      <c r="D12">
        <f>CalcJ!E24</f>
        <v>0</v>
      </c>
      <c r="E12">
        <f>CalcJ!F24</f>
        <v>0</v>
      </c>
      <c r="F12">
        <f>CalcJ!G24</f>
        <v>0</v>
      </c>
      <c r="G12">
        <f>CalcJ!H24</f>
        <v>0</v>
      </c>
      <c r="H12">
        <f>CalcJ!I24</f>
        <v>0</v>
      </c>
      <c r="I12">
        <f>CalcJ!J24</f>
        <v>0</v>
      </c>
      <c r="J12">
        <f>CalcJ!K24</f>
        <v>0</v>
      </c>
      <c r="K12">
        <f t="shared" si="2"/>
        <v>0</v>
      </c>
      <c r="L12">
        <f t="shared" si="3"/>
        <v>0</v>
      </c>
      <c r="M12">
        <f t="shared" si="4"/>
        <v>0</v>
      </c>
      <c r="N12">
        <f t="shared" si="0"/>
        <v>0</v>
      </c>
      <c r="O12">
        <f t="shared" si="1"/>
        <v>0</v>
      </c>
      <c r="P12">
        <f t="shared" si="5"/>
        <v>2.3999999999999998E-3</v>
      </c>
      <c r="Q12">
        <f t="shared" si="6"/>
        <v>2.3999999999999998E-3</v>
      </c>
      <c r="R12">
        <f t="shared" si="7"/>
        <v>7</v>
      </c>
      <c r="S12" t="str">
        <f t="shared" si="8"/>
        <v>J</v>
      </c>
    </row>
    <row r="13" spans="2:27" x14ac:dyDescent="0.3">
      <c r="B13" t="s">
        <v>97</v>
      </c>
      <c r="C13" t="str">
        <f>CalcK!D24</f>
        <v>Oezbekistan</v>
      </c>
      <c r="D13">
        <f>CalcK!E24</f>
        <v>0</v>
      </c>
      <c r="E13">
        <f>CalcK!F24</f>
        <v>0</v>
      </c>
      <c r="F13">
        <f>CalcK!G24</f>
        <v>0</v>
      </c>
      <c r="G13">
        <f>CalcK!H24</f>
        <v>0</v>
      </c>
      <c r="H13">
        <f>CalcK!I24</f>
        <v>0</v>
      </c>
      <c r="I13">
        <f>CalcK!J24</f>
        <v>0</v>
      </c>
      <c r="J13">
        <f>CalcK!K24</f>
        <v>0</v>
      </c>
      <c r="K13">
        <f t="shared" si="2"/>
        <v>0</v>
      </c>
      <c r="L13">
        <f t="shared" si="3"/>
        <v>0</v>
      </c>
      <c r="M13">
        <f t="shared" si="4"/>
        <v>0</v>
      </c>
      <c r="N13">
        <f t="shared" si="0"/>
        <v>0</v>
      </c>
      <c r="O13">
        <f t="shared" si="1"/>
        <v>0</v>
      </c>
      <c r="P13">
        <f t="shared" si="5"/>
        <v>5.0000000000000001E-3</v>
      </c>
      <c r="Q13">
        <f t="shared" si="6"/>
        <v>5.0000000000000001E-3</v>
      </c>
      <c r="R13">
        <f t="shared" si="7"/>
        <v>3</v>
      </c>
      <c r="S13" t="str">
        <f t="shared" si="8"/>
        <v>K</v>
      </c>
      <c r="T13" t="s">
        <v>35</v>
      </c>
      <c r="U13" t="s">
        <v>37</v>
      </c>
      <c r="V13" t="s">
        <v>39</v>
      </c>
      <c r="W13" t="s">
        <v>40</v>
      </c>
      <c r="X13" t="s">
        <v>41</v>
      </c>
      <c r="Y13" t="s">
        <v>208</v>
      </c>
      <c r="Z13" t="s">
        <v>209</v>
      </c>
      <c r="AA13" t="s">
        <v>210</v>
      </c>
    </row>
    <row r="14" spans="2:27" x14ac:dyDescent="0.3">
      <c r="B14" t="s">
        <v>5</v>
      </c>
      <c r="C14" t="str">
        <f>CalcL!D24</f>
        <v>Ghana</v>
      </c>
      <c r="D14">
        <f>CalcL!E24</f>
        <v>0</v>
      </c>
      <c r="E14">
        <f>CalcL!F24</f>
        <v>0</v>
      </c>
      <c r="F14">
        <f>CalcL!G24</f>
        <v>0</v>
      </c>
      <c r="G14">
        <f>CalcL!H24</f>
        <v>0</v>
      </c>
      <c r="H14">
        <f>CalcL!I24</f>
        <v>0</v>
      </c>
      <c r="I14">
        <f>CalcL!J24</f>
        <v>0</v>
      </c>
      <c r="J14">
        <f>CalcL!K24</f>
        <v>0</v>
      </c>
      <c r="K14">
        <f t="shared" si="2"/>
        <v>0</v>
      </c>
      <c r="L14">
        <f t="shared" si="3"/>
        <v>0</v>
      </c>
      <c r="M14">
        <f t="shared" si="4"/>
        <v>0</v>
      </c>
      <c r="N14">
        <f>ROUND(L14*100/(L$16+1),0)</f>
        <v>0</v>
      </c>
      <c r="O14">
        <f>ROUND(E14/(E$16+1),2)</f>
        <v>0</v>
      </c>
      <c r="P14">
        <f t="shared" si="5"/>
        <v>7.4000000000000003E-3</v>
      </c>
      <c r="Q14">
        <f t="shared" si="6"/>
        <v>7.4000000000000003E-3</v>
      </c>
      <c r="R14">
        <f t="shared" si="7"/>
        <v>1</v>
      </c>
      <c r="S14" t="str">
        <f t="shared" si="8"/>
        <v>L</v>
      </c>
      <c r="T14" t="s">
        <v>207</v>
      </c>
      <c r="U14" t="s">
        <v>207</v>
      </c>
      <c r="V14" t="s">
        <v>207</v>
      </c>
      <c r="W14" t="s">
        <v>207</v>
      </c>
      <c r="X14" t="s">
        <v>207</v>
      </c>
      <c r="Y14" t="s">
        <v>207</v>
      </c>
      <c r="Z14" t="s">
        <v>207</v>
      </c>
      <c r="AA14" t="s">
        <v>207</v>
      </c>
    </row>
    <row r="15" spans="2:27" x14ac:dyDescent="0.3">
      <c r="S15" t="str">
        <f>S3&amp;S4&amp;S5&amp;S6&amp;S7&amp;S8&amp;S9&amp;S10&amp;S11&amp;S12&amp;S13&amp;S14</f>
        <v>ABDFIJKL</v>
      </c>
      <c r="T15" t="str">
        <f>RIGHT(VLOOKUP($S15,$V$32:$AE$526,3,FALSE),1)</f>
        <v>I</v>
      </c>
      <c r="U15" t="str">
        <f>RIGHT(VLOOKUP($S15,$V$32:$AE$526,4,FALSE),1)</f>
        <v>J</v>
      </c>
      <c r="V15" t="str">
        <f>RIGHT(VLOOKUP($S15,$V$32:$AE$526,5,FALSE),1)</f>
        <v>B</v>
      </c>
      <c r="W15" t="str">
        <f>RIGHT(VLOOKUP($S15,$V$32:$AE$526,6,FALSE),1)</f>
        <v>D</v>
      </c>
      <c r="X15" t="str">
        <f>RIGHT(VLOOKUP($S15,$V$32:$AE$526,7,FALSE),1)</f>
        <v>A</v>
      </c>
      <c r="Y15" t="str">
        <f>RIGHT(VLOOKUP($S15,$V$32:$AE$526,8,FALSE),1)</f>
        <v>F</v>
      </c>
      <c r="Z15" t="str">
        <f>RIGHT(VLOOKUP($S15,$V$32:$AE$526,9,FALSE),1)</f>
        <v>L</v>
      </c>
      <c r="AA15" t="str">
        <f>RIGHT(VLOOKUP($S15,$V$32:$AE$526,10,FALSE),1)</f>
        <v>K</v>
      </c>
    </row>
    <row r="16" spans="2:27" x14ac:dyDescent="0.3">
      <c r="C16" t="s">
        <v>196</v>
      </c>
      <c r="D16">
        <f>MAX(D3:D14)</f>
        <v>0</v>
      </c>
      <c r="E16">
        <f t="shared" ref="E16:L16" si="9">MAX(E3:E14)</f>
        <v>0</v>
      </c>
      <c r="F16">
        <f t="shared" si="9"/>
        <v>0</v>
      </c>
      <c r="G16">
        <f t="shared" si="9"/>
        <v>0</v>
      </c>
      <c r="H16">
        <f t="shared" si="9"/>
        <v>0</v>
      </c>
      <c r="I16">
        <f t="shared" si="9"/>
        <v>0</v>
      </c>
      <c r="J16">
        <f t="shared" si="9"/>
        <v>0</v>
      </c>
      <c r="K16">
        <f t="shared" si="9"/>
        <v>0</v>
      </c>
      <c r="L16">
        <f t="shared" si="9"/>
        <v>0</v>
      </c>
      <c r="S16" t="s">
        <v>223</v>
      </c>
      <c r="T16" t="str">
        <f>VLOOKUP(T15,$B$3:$C$14,2,FALSE)</f>
        <v>Noorwegen</v>
      </c>
      <c r="U16" t="str">
        <f t="shared" ref="U16:AA16" si="10">VLOOKUP(U15,$B$3:$C$14,2,FALSE)</f>
        <v>Oostenrijk</v>
      </c>
      <c r="V16" t="str">
        <f t="shared" si="10"/>
        <v>Zwitserland</v>
      </c>
      <c r="W16" t="str">
        <f t="shared" si="10"/>
        <v>Australië</v>
      </c>
      <c r="X16" t="str">
        <f t="shared" si="10"/>
        <v>Zuid-Afrika</v>
      </c>
      <c r="Y16" t="str">
        <f t="shared" si="10"/>
        <v>Tunesië</v>
      </c>
      <c r="Z16" t="str">
        <f t="shared" si="10"/>
        <v>Ghana</v>
      </c>
      <c r="AA16" t="str">
        <f t="shared" si="10"/>
        <v>Oezbekistan</v>
      </c>
    </row>
    <row r="17" spans="2:31" x14ac:dyDescent="0.3">
      <c r="C17" t="s">
        <v>197</v>
      </c>
      <c r="K17">
        <f>MIN(K3:K14)</f>
        <v>0</v>
      </c>
    </row>
    <row r="26" spans="2:31" ht="28.8" x14ac:dyDescent="0.55000000000000004">
      <c r="C26" t="s">
        <v>227</v>
      </c>
      <c r="V26" s="212" t="s">
        <v>225</v>
      </c>
    </row>
    <row r="27" spans="2:31" x14ac:dyDescent="0.3">
      <c r="B27">
        <f>COUNTIF(Speelschema!U$8:U$77,Calc3e!D27)</f>
        <v>1</v>
      </c>
      <c r="C27">
        <v>1</v>
      </c>
      <c r="D27" t="str">
        <f>Speelschema!U56</f>
        <v>Frankrijk</v>
      </c>
      <c r="E27">
        <v>1</v>
      </c>
      <c r="I27" t="s">
        <v>204</v>
      </c>
      <c r="J27" t="s">
        <v>205</v>
      </c>
    </row>
    <row r="28" spans="2:31" x14ac:dyDescent="0.3">
      <c r="B28">
        <f>COUNTIF(Speelschema!U$8:U$77,Calc3e!D28)</f>
        <v>1</v>
      </c>
      <c r="C28">
        <v>2</v>
      </c>
      <c r="D28" t="str">
        <f>Speelschema!U52</f>
        <v>Spanje</v>
      </c>
      <c r="E28">
        <v>2</v>
      </c>
      <c r="J28" t="s">
        <v>206</v>
      </c>
    </row>
    <row r="29" spans="2:31" x14ac:dyDescent="0.3">
      <c r="B29">
        <f>COUNTIF(Speelschema!U$8:U$77,Calc3e!D29)</f>
        <v>1</v>
      </c>
      <c r="C29">
        <v>3</v>
      </c>
      <c r="D29" t="str">
        <f>Speelschema!U62</f>
        <v>Argentinië</v>
      </c>
      <c r="E29">
        <v>3</v>
      </c>
    </row>
    <row r="30" spans="2:31" x14ac:dyDescent="0.3">
      <c r="B30">
        <f>COUNTIF(Speelschema!U$8:U$77,Calc3e!D30)</f>
        <v>1</v>
      </c>
      <c r="C30">
        <v>4</v>
      </c>
      <c r="D30" t="str">
        <f>Speelschema!U74</f>
        <v>Engeland</v>
      </c>
      <c r="E30">
        <v>4</v>
      </c>
      <c r="X30" t="s">
        <v>35</v>
      </c>
      <c r="Y30" t="s">
        <v>37</v>
      </c>
      <c r="Z30" t="s">
        <v>39</v>
      </c>
      <c r="AA30" t="s">
        <v>40</v>
      </c>
      <c r="AB30" t="s">
        <v>41</v>
      </c>
      <c r="AC30" t="s">
        <v>208</v>
      </c>
      <c r="AD30" t="s">
        <v>209</v>
      </c>
      <c r="AE30" t="s">
        <v>210</v>
      </c>
    </row>
    <row r="31" spans="2:31" x14ac:dyDescent="0.3">
      <c r="B31">
        <f>COUNTIF(Speelschema!U$8:U$77,Calc3e!D31)</f>
        <v>1</v>
      </c>
      <c r="C31">
        <v>5</v>
      </c>
      <c r="D31" t="str">
        <f>Speelschema!U68</f>
        <v>Portugal</v>
      </c>
      <c r="E31">
        <v>5</v>
      </c>
      <c r="V31" t="s">
        <v>226</v>
      </c>
      <c r="X31" t="s">
        <v>207</v>
      </c>
      <c r="Y31" t="s">
        <v>207</v>
      </c>
      <c r="Z31" t="s">
        <v>207</v>
      </c>
      <c r="AA31" t="s">
        <v>207</v>
      </c>
      <c r="AB31" t="s">
        <v>207</v>
      </c>
      <c r="AC31" t="s">
        <v>207</v>
      </c>
      <c r="AD31" t="s">
        <v>207</v>
      </c>
      <c r="AE31" t="s">
        <v>207</v>
      </c>
    </row>
    <row r="32" spans="2:31" x14ac:dyDescent="0.3">
      <c r="B32">
        <f>COUNTIF(Speelschema!U$8:U$77,Calc3e!D32)</f>
        <v>1</v>
      </c>
      <c r="C32">
        <v>6</v>
      </c>
      <c r="D32" t="str">
        <f>Speelschema!U21</f>
        <v>Brazilië</v>
      </c>
      <c r="E32">
        <v>6</v>
      </c>
      <c r="I32">
        <v>1</v>
      </c>
      <c r="N32" t="s">
        <v>12</v>
      </c>
      <c r="O32" t="s">
        <v>9</v>
      </c>
      <c r="P32" t="s">
        <v>7</v>
      </c>
      <c r="Q32" t="s">
        <v>11</v>
      </c>
      <c r="R32" t="s">
        <v>14</v>
      </c>
      <c r="S32" t="s">
        <v>6</v>
      </c>
      <c r="T32" t="s">
        <v>97</v>
      </c>
      <c r="U32" t="s">
        <v>5</v>
      </c>
      <c r="V32" t="str">
        <f>J32&amp;K32&amp;L32&amp;M32&amp;N32&amp;O32&amp;P32&amp;Q32&amp;R32&amp;S32&amp;T32&amp;U32</f>
        <v>EFGHIJKL</v>
      </c>
      <c r="X32" t="s">
        <v>211</v>
      </c>
      <c r="Y32" t="s">
        <v>212</v>
      </c>
      <c r="Z32" t="s">
        <v>213</v>
      </c>
      <c r="AA32" t="s">
        <v>214</v>
      </c>
      <c r="AB32" t="s">
        <v>215</v>
      </c>
      <c r="AC32" t="s">
        <v>216</v>
      </c>
      <c r="AD32" t="s">
        <v>217</v>
      </c>
      <c r="AE32" t="s">
        <v>218</v>
      </c>
    </row>
    <row r="33" spans="2:31" x14ac:dyDescent="0.3">
      <c r="B33">
        <f>COUNTIF(Speelschema!U$8:U$77,Calc3e!D33)</f>
        <v>1</v>
      </c>
      <c r="C33">
        <v>7</v>
      </c>
      <c r="D33" t="str">
        <f>Speelschema!U38</f>
        <v>Nederland</v>
      </c>
      <c r="E33">
        <v>7</v>
      </c>
      <c r="I33">
        <v>2</v>
      </c>
      <c r="M33" t="s">
        <v>13</v>
      </c>
      <c r="O33" t="s">
        <v>9</v>
      </c>
      <c r="P33" t="s">
        <v>7</v>
      </c>
      <c r="Q33" t="s">
        <v>11</v>
      </c>
      <c r="R33" t="s">
        <v>14</v>
      </c>
      <c r="S33" t="s">
        <v>6</v>
      </c>
      <c r="T33" t="s">
        <v>97</v>
      </c>
      <c r="U33" t="s">
        <v>5</v>
      </c>
      <c r="V33" t="str">
        <f t="shared" ref="V33:V96" si="11">J33&amp;K33&amp;L33&amp;M33&amp;N33&amp;O33&amp;P33&amp;Q33&amp;R33&amp;S33&amp;T33&amp;U33</f>
        <v>DFGHIJKL</v>
      </c>
      <c r="X33" t="s">
        <v>215</v>
      </c>
      <c r="Y33" t="s">
        <v>216</v>
      </c>
      <c r="Z33" t="s">
        <v>213</v>
      </c>
      <c r="AA33" t="s">
        <v>219</v>
      </c>
      <c r="AB33" t="s">
        <v>212</v>
      </c>
      <c r="AC33" t="s">
        <v>214</v>
      </c>
      <c r="AD33" t="s">
        <v>217</v>
      </c>
      <c r="AE33" t="s">
        <v>218</v>
      </c>
    </row>
    <row r="34" spans="2:31" x14ac:dyDescent="0.3">
      <c r="B34">
        <f>COUNTIF(Speelschema!U$8:U$77,Calc3e!D34)</f>
        <v>1</v>
      </c>
      <c r="C34">
        <v>8</v>
      </c>
      <c r="D34" t="str">
        <f>Speelschema!U22</f>
        <v>Marokko</v>
      </c>
      <c r="E34">
        <v>8</v>
      </c>
      <c r="I34">
        <v>3</v>
      </c>
      <c r="M34" t="s">
        <v>13</v>
      </c>
      <c r="N34" t="s">
        <v>12</v>
      </c>
      <c r="P34" t="s">
        <v>7</v>
      </c>
      <c r="Q34" t="s">
        <v>11</v>
      </c>
      <c r="R34" t="s">
        <v>14</v>
      </c>
      <c r="S34" t="s">
        <v>6</v>
      </c>
      <c r="T34" t="s">
        <v>97</v>
      </c>
      <c r="U34" t="s">
        <v>5</v>
      </c>
      <c r="V34" t="str">
        <f t="shared" si="11"/>
        <v>DEGHIJKL</v>
      </c>
      <c r="X34" t="s">
        <v>211</v>
      </c>
      <c r="Y34" t="s">
        <v>212</v>
      </c>
      <c r="Z34" t="s">
        <v>213</v>
      </c>
      <c r="AA34" t="s">
        <v>219</v>
      </c>
      <c r="AB34" t="s">
        <v>215</v>
      </c>
      <c r="AC34" t="s">
        <v>216</v>
      </c>
      <c r="AD34" t="s">
        <v>217</v>
      </c>
      <c r="AE34" t="s">
        <v>218</v>
      </c>
    </row>
    <row r="35" spans="2:31" x14ac:dyDescent="0.3">
      <c r="B35">
        <f>COUNTIF(Speelschema!U$8:U$77,Calc3e!D35)</f>
        <v>1</v>
      </c>
      <c r="C35">
        <v>9</v>
      </c>
      <c r="D35" t="str">
        <f>Speelschema!U46</f>
        <v>België</v>
      </c>
      <c r="E35">
        <v>9</v>
      </c>
      <c r="I35">
        <v>4</v>
      </c>
      <c r="M35" t="s">
        <v>13</v>
      </c>
      <c r="N35" t="s">
        <v>12</v>
      </c>
      <c r="O35" t="s">
        <v>9</v>
      </c>
      <c r="Q35" t="s">
        <v>11</v>
      </c>
      <c r="R35" t="s">
        <v>14</v>
      </c>
      <c r="S35" t="s">
        <v>6</v>
      </c>
      <c r="T35" t="s">
        <v>97</v>
      </c>
      <c r="U35" t="s">
        <v>5</v>
      </c>
      <c r="V35" t="str">
        <f t="shared" si="11"/>
        <v>DEFHIJKL</v>
      </c>
      <c r="X35" t="s">
        <v>211</v>
      </c>
      <c r="Y35" t="s">
        <v>212</v>
      </c>
      <c r="Z35" t="s">
        <v>213</v>
      </c>
      <c r="AA35" t="s">
        <v>219</v>
      </c>
      <c r="AB35" t="s">
        <v>215</v>
      </c>
      <c r="AC35" t="s">
        <v>214</v>
      </c>
      <c r="AD35" t="s">
        <v>217</v>
      </c>
      <c r="AE35" t="s">
        <v>218</v>
      </c>
    </row>
    <row r="36" spans="2:31" x14ac:dyDescent="0.3">
      <c r="B36">
        <f>COUNTIF(Speelschema!U$8:U$77,Calc3e!D36)</f>
        <v>1</v>
      </c>
      <c r="C36">
        <v>10</v>
      </c>
      <c r="D36" t="str">
        <f>Speelschema!U34</f>
        <v>Duitsland</v>
      </c>
      <c r="E36">
        <v>10</v>
      </c>
      <c r="I36">
        <v>5</v>
      </c>
      <c r="M36" t="s">
        <v>13</v>
      </c>
      <c r="N36" t="s">
        <v>12</v>
      </c>
      <c r="O36" t="s">
        <v>9</v>
      </c>
      <c r="P36" t="s">
        <v>7</v>
      </c>
      <c r="R36" t="s">
        <v>14</v>
      </c>
      <c r="S36" t="s">
        <v>6</v>
      </c>
      <c r="T36" t="s">
        <v>97</v>
      </c>
      <c r="U36" t="s">
        <v>5</v>
      </c>
      <c r="V36" t="str">
        <f t="shared" si="11"/>
        <v>DEFGIJKL</v>
      </c>
      <c r="X36" t="s">
        <v>211</v>
      </c>
      <c r="Y36" t="s">
        <v>216</v>
      </c>
      <c r="Z36" t="s">
        <v>213</v>
      </c>
      <c r="AA36" t="s">
        <v>219</v>
      </c>
      <c r="AB36" t="s">
        <v>212</v>
      </c>
      <c r="AC36" t="s">
        <v>214</v>
      </c>
      <c r="AD36" t="s">
        <v>217</v>
      </c>
      <c r="AE36" t="s">
        <v>218</v>
      </c>
    </row>
    <row r="37" spans="2:31" x14ac:dyDescent="0.3">
      <c r="B37">
        <f>COUNTIF(Speelschema!U$8:U$77,Calc3e!D37)</f>
        <v>1</v>
      </c>
      <c r="C37">
        <v>11</v>
      </c>
      <c r="D37" t="str">
        <f>Speelschema!U75</f>
        <v>Kroatië</v>
      </c>
      <c r="E37">
        <v>11</v>
      </c>
      <c r="I37">
        <v>6</v>
      </c>
      <c r="M37" t="s">
        <v>13</v>
      </c>
      <c r="N37" t="s">
        <v>12</v>
      </c>
      <c r="O37" t="s">
        <v>9</v>
      </c>
      <c r="P37" t="s">
        <v>7</v>
      </c>
      <c r="Q37" t="s">
        <v>11</v>
      </c>
      <c r="S37" t="s">
        <v>6</v>
      </c>
      <c r="T37" t="s">
        <v>97</v>
      </c>
      <c r="U37" t="s">
        <v>5</v>
      </c>
      <c r="V37" t="str">
        <f t="shared" si="11"/>
        <v>DEFGHJKL</v>
      </c>
      <c r="X37" t="s">
        <v>211</v>
      </c>
      <c r="Y37" t="s">
        <v>216</v>
      </c>
      <c r="Z37" t="s">
        <v>212</v>
      </c>
      <c r="AA37" t="s">
        <v>219</v>
      </c>
      <c r="AB37" t="s">
        <v>215</v>
      </c>
      <c r="AC37" t="s">
        <v>214</v>
      </c>
      <c r="AD37" t="s">
        <v>217</v>
      </c>
      <c r="AE37" t="s">
        <v>218</v>
      </c>
    </row>
    <row r="38" spans="2:31" x14ac:dyDescent="0.3">
      <c r="B38">
        <f>COUNTIF(Speelschema!U$8:U$77,Calc3e!D38)</f>
        <v>0</v>
      </c>
      <c r="C38">
        <v>12</v>
      </c>
      <c r="D38" t="s">
        <v>87</v>
      </c>
      <c r="E38">
        <v>12</v>
      </c>
      <c r="I38">
        <v>7</v>
      </c>
      <c r="M38" t="s">
        <v>13</v>
      </c>
      <c r="N38" t="s">
        <v>12</v>
      </c>
      <c r="O38" t="s">
        <v>9</v>
      </c>
      <c r="P38" t="s">
        <v>7</v>
      </c>
      <c r="Q38" t="s">
        <v>11</v>
      </c>
      <c r="R38" t="s">
        <v>14</v>
      </c>
      <c r="T38" t="s">
        <v>97</v>
      </c>
      <c r="U38" t="s">
        <v>5</v>
      </c>
      <c r="V38" t="str">
        <f t="shared" si="11"/>
        <v>DEFGHIKL</v>
      </c>
      <c r="X38" t="s">
        <v>211</v>
      </c>
      <c r="Y38" t="s">
        <v>216</v>
      </c>
      <c r="Z38" t="s">
        <v>213</v>
      </c>
      <c r="AA38" t="s">
        <v>219</v>
      </c>
      <c r="AB38" t="s">
        <v>215</v>
      </c>
      <c r="AC38" t="s">
        <v>214</v>
      </c>
      <c r="AD38" t="s">
        <v>217</v>
      </c>
      <c r="AE38" t="s">
        <v>218</v>
      </c>
    </row>
    <row r="39" spans="2:31" x14ac:dyDescent="0.3">
      <c r="B39">
        <f>COUNTIF(Speelschema!U$8:U$77,Calc3e!D39)</f>
        <v>1</v>
      </c>
      <c r="C39">
        <v>13</v>
      </c>
      <c r="D39" t="str">
        <f>Speelschema!U71</f>
        <v>Colombia</v>
      </c>
      <c r="E39">
        <v>13</v>
      </c>
      <c r="I39">
        <v>8</v>
      </c>
      <c r="M39" t="s">
        <v>13</v>
      </c>
      <c r="N39" t="s">
        <v>12</v>
      </c>
      <c r="O39" t="s">
        <v>9</v>
      </c>
      <c r="P39" t="s">
        <v>7</v>
      </c>
      <c r="Q39" t="s">
        <v>11</v>
      </c>
      <c r="R39" t="s">
        <v>14</v>
      </c>
      <c r="S39" t="s">
        <v>6</v>
      </c>
      <c r="U39" t="s">
        <v>5</v>
      </c>
      <c r="V39" t="str">
        <f t="shared" si="11"/>
        <v>DEFGHIJL</v>
      </c>
      <c r="X39" t="s">
        <v>211</v>
      </c>
      <c r="Y39" t="s">
        <v>216</v>
      </c>
      <c r="Z39" t="s">
        <v>212</v>
      </c>
      <c r="AA39" t="s">
        <v>219</v>
      </c>
      <c r="AB39" t="s">
        <v>215</v>
      </c>
      <c r="AC39" t="s">
        <v>214</v>
      </c>
      <c r="AD39" t="s">
        <v>217</v>
      </c>
      <c r="AE39" t="s">
        <v>213</v>
      </c>
    </row>
    <row r="40" spans="2:31" x14ac:dyDescent="0.3">
      <c r="B40">
        <f>COUNTIF(Speelschema!U$8:U$77,Calc3e!D40)</f>
        <v>1</v>
      </c>
      <c r="C40">
        <v>14</v>
      </c>
      <c r="D40" t="str">
        <f>Speelschema!U57</f>
        <v>Senegal</v>
      </c>
      <c r="E40">
        <v>14</v>
      </c>
      <c r="I40">
        <v>9</v>
      </c>
      <c r="M40" t="s">
        <v>13</v>
      </c>
      <c r="N40" t="s">
        <v>12</v>
      </c>
      <c r="O40" t="s">
        <v>9</v>
      </c>
      <c r="P40" t="s">
        <v>7</v>
      </c>
      <c r="Q40" t="s">
        <v>11</v>
      </c>
      <c r="R40" t="s">
        <v>14</v>
      </c>
      <c r="S40" t="s">
        <v>6</v>
      </c>
      <c r="T40" t="s">
        <v>97</v>
      </c>
      <c r="V40" t="str">
        <f t="shared" si="11"/>
        <v>DEFGHIJK</v>
      </c>
      <c r="X40" t="s">
        <v>211</v>
      </c>
      <c r="Y40" t="s">
        <v>216</v>
      </c>
      <c r="Z40" t="s">
        <v>212</v>
      </c>
      <c r="AA40" t="s">
        <v>219</v>
      </c>
      <c r="AB40" t="s">
        <v>215</v>
      </c>
      <c r="AC40" t="s">
        <v>214</v>
      </c>
      <c r="AD40" t="s">
        <v>213</v>
      </c>
      <c r="AE40" t="s">
        <v>218</v>
      </c>
    </row>
    <row r="41" spans="2:31" x14ac:dyDescent="0.3">
      <c r="B41">
        <f>COUNTIF(Speelschema!U$8:U$77,Calc3e!D41)</f>
        <v>1</v>
      </c>
      <c r="C41">
        <v>15</v>
      </c>
      <c r="D41" t="str">
        <f>Speelschema!U8</f>
        <v>Mexico</v>
      </c>
      <c r="E41">
        <v>15</v>
      </c>
      <c r="I41">
        <v>10</v>
      </c>
      <c r="L41" t="s">
        <v>16</v>
      </c>
      <c r="O41" t="s">
        <v>9</v>
      </c>
      <c r="P41" t="s">
        <v>7</v>
      </c>
      <c r="Q41" t="s">
        <v>11</v>
      </c>
      <c r="R41" t="s">
        <v>14</v>
      </c>
      <c r="S41" t="s">
        <v>6</v>
      </c>
      <c r="T41" t="s">
        <v>97</v>
      </c>
      <c r="U41" t="s">
        <v>5</v>
      </c>
      <c r="V41" t="str">
        <f t="shared" si="11"/>
        <v>CFGHIJKL</v>
      </c>
      <c r="X41" t="s">
        <v>215</v>
      </c>
      <c r="Y41" t="s">
        <v>216</v>
      </c>
      <c r="Z41" t="s">
        <v>213</v>
      </c>
      <c r="AA41" t="s">
        <v>220</v>
      </c>
      <c r="AB41" t="s">
        <v>212</v>
      </c>
      <c r="AC41" t="s">
        <v>214</v>
      </c>
      <c r="AD41" t="s">
        <v>217</v>
      </c>
      <c r="AE41" t="s">
        <v>218</v>
      </c>
    </row>
    <row r="42" spans="2:31" x14ac:dyDescent="0.3">
      <c r="B42">
        <f>COUNTIF(Speelschema!U$8:U$77,Calc3e!D42)</f>
        <v>1</v>
      </c>
      <c r="C42">
        <v>16</v>
      </c>
      <c r="D42" t="str">
        <f>Speelschema!U26</f>
        <v>Verenigde Staten</v>
      </c>
      <c r="E42">
        <v>16</v>
      </c>
      <c r="I42">
        <v>11</v>
      </c>
      <c r="L42" t="s">
        <v>16</v>
      </c>
      <c r="N42" t="s">
        <v>12</v>
      </c>
      <c r="P42" t="s">
        <v>7</v>
      </c>
      <c r="Q42" t="s">
        <v>11</v>
      </c>
      <c r="R42" t="s">
        <v>14</v>
      </c>
      <c r="S42" t="s">
        <v>6</v>
      </c>
      <c r="T42" t="s">
        <v>97</v>
      </c>
      <c r="U42" t="s">
        <v>5</v>
      </c>
      <c r="V42" t="str">
        <f t="shared" si="11"/>
        <v>CEGHIJKL</v>
      </c>
      <c r="X42" t="s">
        <v>211</v>
      </c>
      <c r="Y42" t="s">
        <v>212</v>
      </c>
      <c r="Z42" t="s">
        <v>213</v>
      </c>
      <c r="AA42" t="s">
        <v>220</v>
      </c>
      <c r="AB42" t="s">
        <v>215</v>
      </c>
      <c r="AC42" t="s">
        <v>216</v>
      </c>
      <c r="AD42" t="s">
        <v>217</v>
      </c>
      <c r="AE42" t="s">
        <v>218</v>
      </c>
    </row>
    <row r="43" spans="2:31" x14ac:dyDescent="0.3">
      <c r="B43">
        <f>COUNTIF(Speelschema!U$8:U$77,Calc3e!D43)</f>
        <v>1</v>
      </c>
      <c r="C43">
        <v>17</v>
      </c>
      <c r="D43" t="str">
        <f>Speelschema!U50</f>
        <v>Uruguay</v>
      </c>
      <c r="E43">
        <v>17</v>
      </c>
      <c r="I43">
        <v>12</v>
      </c>
      <c r="L43" t="s">
        <v>16</v>
      </c>
      <c r="N43" t="s">
        <v>12</v>
      </c>
      <c r="O43" t="s">
        <v>9</v>
      </c>
      <c r="Q43" t="s">
        <v>11</v>
      </c>
      <c r="R43" t="s">
        <v>14</v>
      </c>
      <c r="S43" t="s">
        <v>6</v>
      </c>
      <c r="T43" t="s">
        <v>97</v>
      </c>
      <c r="U43" t="s">
        <v>5</v>
      </c>
      <c r="V43" t="str">
        <f t="shared" si="11"/>
        <v>CEFHIJKL</v>
      </c>
      <c r="X43" t="s">
        <v>211</v>
      </c>
      <c r="Y43" t="s">
        <v>212</v>
      </c>
      <c r="Z43" t="s">
        <v>213</v>
      </c>
      <c r="AA43" t="s">
        <v>220</v>
      </c>
      <c r="AB43" t="s">
        <v>215</v>
      </c>
      <c r="AC43" t="s">
        <v>214</v>
      </c>
      <c r="AD43" t="s">
        <v>217</v>
      </c>
      <c r="AE43" t="s">
        <v>218</v>
      </c>
    </row>
    <row r="44" spans="2:31" x14ac:dyDescent="0.3">
      <c r="B44">
        <f>COUNTIF(Speelschema!U$8:U$77,Calc3e!D44)</f>
        <v>1</v>
      </c>
      <c r="C44">
        <v>18</v>
      </c>
      <c r="D44" t="str">
        <f>Speelschema!U39</f>
        <v>Japan</v>
      </c>
      <c r="E44">
        <v>18</v>
      </c>
      <c r="I44">
        <v>13</v>
      </c>
      <c r="L44" t="s">
        <v>16</v>
      </c>
      <c r="N44" t="s">
        <v>12</v>
      </c>
      <c r="O44" t="s">
        <v>9</v>
      </c>
      <c r="P44" t="s">
        <v>7</v>
      </c>
      <c r="R44" t="s">
        <v>14</v>
      </c>
      <c r="S44" t="s">
        <v>6</v>
      </c>
      <c r="T44" t="s">
        <v>97</v>
      </c>
      <c r="U44" t="s">
        <v>5</v>
      </c>
      <c r="V44" t="str">
        <f t="shared" si="11"/>
        <v>CEFGIJKL</v>
      </c>
      <c r="X44" t="s">
        <v>211</v>
      </c>
      <c r="Y44" t="s">
        <v>216</v>
      </c>
      <c r="Z44" t="s">
        <v>213</v>
      </c>
      <c r="AA44" t="s">
        <v>220</v>
      </c>
      <c r="AB44" t="s">
        <v>212</v>
      </c>
      <c r="AC44" t="s">
        <v>214</v>
      </c>
      <c r="AD44" t="s">
        <v>217</v>
      </c>
      <c r="AE44" t="s">
        <v>218</v>
      </c>
    </row>
    <row r="45" spans="2:31" x14ac:dyDescent="0.3">
      <c r="B45">
        <f>COUNTIF(Speelschema!U$8:U$77,Calc3e!D45)</f>
        <v>1</v>
      </c>
      <c r="C45">
        <v>19</v>
      </c>
      <c r="D45" t="str">
        <f>Speelschema!U16</f>
        <v>Zwitserland</v>
      </c>
      <c r="E45">
        <v>19</v>
      </c>
      <c r="I45">
        <v>14</v>
      </c>
      <c r="L45" t="s">
        <v>16</v>
      </c>
      <c r="N45" t="s">
        <v>12</v>
      </c>
      <c r="O45" t="s">
        <v>9</v>
      </c>
      <c r="P45" t="s">
        <v>7</v>
      </c>
      <c r="Q45" t="s">
        <v>11</v>
      </c>
      <c r="S45" t="s">
        <v>6</v>
      </c>
      <c r="T45" t="s">
        <v>97</v>
      </c>
      <c r="U45" t="s">
        <v>5</v>
      </c>
      <c r="V45" t="str">
        <f t="shared" si="11"/>
        <v>CEFGHJKL</v>
      </c>
      <c r="X45" t="s">
        <v>211</v>
      </c>
      <c r="Y45" t="s">
        <v>216</v>
      </c>
      <c r="Z45" t="s">
        <v>212</v>
      </c>
      <c r="AA45" t="s">
        <v>220</v>
      </c>
      <c r="AB45" t="s">
        <v>215</v>
      </c>
      <c r="AC45" t="s">
        <v>214</v>
      </c>
      <c r="AD45" t="s">
        <v>217</v>
      </c>
      <c r="AE45" t="s">
        <v>218</v>
      </c>
    </row>
    <row r="46" spans="2:31" x14ac:dyDescent="0.3">
      <c r="B46">
        <f>COUNTIF(Speelschema!U$8:U$77,Calc3e!D46)</f>
        <v>0</v>
      </c>
      <c r="C46">
        <v>20</v>
      </c>
      <c r="D46" t="s">
        <v>47</v>
      </c>
      <c r="E46">
        <v>20</v>
      </c>
      <c r="I46">
        <v>15</v>
      </c>
      <c r="L46" t="s">
        <v>16</v>
      </c>
      <c r="N46" t="s">
        <v>12</v>
      </c>
      <c r="O46" t="s">
        <v>9</v>
      </c>
      <c r="P46" t="s">
        <v>7</v>
      </c>
      <c r="Q46" t="s">
        <v>11</v>
      </c>
      <c r="R46" t="s">
        <v>14</v>
      </c>
      <c r="T46" t="s">
        <v>97</v>
      </c>
      <c r="U46" t="s">
        <v>5</v>
      </c>
      <c r="V46" t="str">
        <f t="shared" si="11"/>
        <v>CEFGHIKL</v>
      </c>
      <c r="X46" t="s">
        <v>211</v>
      </c>
      <c r="Y46" t="s">
        <v>216</v>
      </c>
      <c r="Z46" t="s">
        <v>213</v>
      </c>
      <c r="AA46" t="s">
        <v>220</v>
      </c>
      <c r="AB46" t="s">
        <v>215</v>
      </c>
      <c r="AC46" t="s">
        <v>214</v>
      </c>
      <c r="AD46" t="s">
        <v>217</v>
      </c>
      <c r="AE46" t="s">
        <v>218</v>
      </c>
    </row>
    <row r="47" spans="2:31" x14ac:dyDescent="0.3">
      <c r="B47">
        <f>COUNTIF(Speelschema!U$8:U$77,Calc3e!D47)</f>
        <v>1</v>
      </c>
      <c r="C47">
        <v>21</v>
      </c>
      <c r="D47" t="str">
        <f>Speelschema!U44</f>
        <v>Iran</v>
      </c>
      <c r="E47">
        <v>21</v>
      </c>
      <c r="I47">
        <v>16</v>
      </c>
      <c r="L47" t="s">
        <v>16</v>
      </c>
      <c r="N47" t="s">
        <v>12</v>
      </c>
      <c r="O47" t="s">
        <v>9</v>
      </c>
      <c r="P47" t="s">
        <v>7</v>
      </c>
      <c r="Q47" t="s">
        <v>11</v>
      </c>
      <c r="R47" t="s">
        <v>14</v>
      </c>
      <c r="S47" t="s">
        <v>6</v>
      </c>
      <c r="U47" t="s">
        <v>5</v>
      </c>
      <c r="V47" t="str">
        <f t="shared" si="11"/>
        <v>CEFGHIJL</v>
      </c>
      <c r="X47" t="s">
        <v>211</v>
      </c>
      <c r="Y47" t="s">
        <v>216</v>
      </c>
      <c r="Z47" t="s">
        <v>212</v>
      </c>
      <c r="AA47" t="s">
        <v>220</v>
      </c>
      <c r="AB47" t="s">
        <v>215</v>
      </c>
      <c r="AC47" t="s">
        <v>214</v>
      </c>
      <c r="AD47" t="s">
        <v>217</v>
      </c>
      <c r="AE47" t="s">
        <v>213</v>
      </c>
    </row>
    <row r="48" spans="2:31" x14ac:dyDescent="0.3">
      <c r="B48">
        <f>COUNTIF(Speelschema!U$8:U$77,Calc3e!D48)</f>
        <v>1</v>
      </c>
      <c r="C48">
        <v>22</v>
      </c>
      <c r="D48" t="str">
        <f>Speelschema!U29</f>
        <v>Turkije</v>
      </c>
      <c r="E48">
        <v>22</v>
      </c>
      <c r="I48">
        <v>17</v>
      </c>
      <c r="L48" t="s">
        <v>16</v>
      </c>
      <c r="N48" t="s">
        <v>12</v>
      </c>
      <c r="O48" t="s">
        <v>9</v>
      </c>
      <c r="P48" t="s">
        <v>7</v>
      </c>
      <c r="Q48" t="s">
        <v>11</v>
      </c>
      <c r="R48" t="s">
        <v>14</v>
      </c>
      <c r="S48" t="s">
        <v>6</v>
      </c>
      <c r="T48" t="s">
        <v>97</v>
      </c>
      <c r="V48" t="str">
        <f t="shared" si="11"/>
        <v>CEFGHIJK</v>
      </c>
      <c r="X48" t="s">
        <v>211</v>
      </c>
      <c r="Y48" t="s">
        <v>216</v>
      </c>
      <c r="Z48" t="s">
        <v>212</v>
      </c>
      <c r="AA48" t="s">
        <v>220</v>
      </c>
      <c r="AB48" t="s">
        <v>215</v>
      </c>
      <c r="AC48" t="s">
        <v>214</v>
      </c>
      <c r="AD48" t="s">
        <v>213</v>
      </c>
      <c r="AE48" t="s">
        <v>218</v>
      </c>
    </row>
    <row r="49" spans="2:31" x14ac:dyDescent="0.3">
      <c r="B49">
        <f>COUNTIF(Speelschema!U$8:U$77,Calc3e!D49)</f>
        <v>1</v>
      </c>
      <c r="C49">
        <v>23</v>
      </c>
      <c r="D49" t="str">
        <f>Speelschema!U33</f>
        <v>Ecuador</v>
      </c>
      <c r="E49">
        <v>23</v>
      </c>
      <c r="I49">
        <v>18</v>
      </c>
      <c r="L49" t="s">
        <v>16</v>
      </c>
      <c r="M49" t="s">
        <v>13</v>
      </c>
      <c r="P49" t="s">
        <v>7</v>
      </c>
      <c r="Q49" t="s">
        <v>11</v>
      </c>
      <c r="R49" t="s">
        <v>14</v>
      </c>
      <c r="S49" t="s">
        <v>6</v>
      </c>
      <c r="T49" t="s">
        <v>97</v>
      </c>
      <c r="U49" t="s">
        <v>5</v>
      </c>
      <c r="V49" t="str">
        <f t="shared" si="11"/>
        <v>CDGHIJKL</v>
      </c>
      <c r="X49" t="s">
        <v>215</v>
      </c>
      <c r="Y49" t="s">
        <v>216</v>
      </c>
      <c r="Z49" t="s">
        <v>213</v>
      </c>
      <c r="AA49" t="s">
        <v>220</v>
      </c>
      <c r="AB49" t="s">
        <v>212</v>
      </c>
      <c r="AC49" t="s">
        <v>219</v>
      </c>
      <c r="AD49" t="s">
        <v>217</v>
      </c>
      <c r="AE49" t="s">
        <v>218</v>
      </c>
    </row>
    <row r="50" spans="2:31" x14ac:dyDescent="0.3">
      <c r="B50">
        <f>COUNTIF(Speelschema!U$8:U$77,Calc3e!D50)</f>
        <v>1</v>
      </c>
      <c r="C50">
        <v>24</v>
      </c>
      <c r="D50" t="str">
        <f>Speelschema!U64</f>
        <v>Oostenrijk</v>
      </c>
      <c r="E50">
        <v>24</v>
      </c>
      <c r="I50">
        <v>19</v>
      </c>
      <c r="L50" t="s">
        <v>16</v>
      </c>
      <c r="M50" t="s">
        <v>13</v>
      </c>
      <c r="O50" t="s">
        <v>9</v>
      </c>
      <c r="Q50" t="s">
        <v>11</v>
      </c>
      <c r="R50" t="s">
        <v>14</v>
      </c>
      <c r="S50" t="s">
        <v>6</v>
      </c>
      <c r="T50" t="s">
        <v>97</v>
      </c>
      <c r="U50" t="s">
        <v>5</v>
      </c>
      <c r="V50" t="str">
        <f t="shared" si="11"/>
        <v>CDFHIJKL</v>
      </c>
      <c r="X50" t="s">
        <v>220</v>
      </c>
      <c r="Y50" t="s">
        <v>212</v>
      </c>
      <c r="Z50" t="s">
        <v>213</v>
      </c>
      <c r="AA50" t="s">
        <v>219</v>
      </c>
      <c r="AB50" t="s">
        <v>215</v>
      </c>
      <c r="AC50" t="s">
        <v>214</v>
      </c>
      <c r="AD50" t="s">
        <v>217</v>
      </c>
      <c r="AE50" t="s">
        <v>218</v>
      </c>
    </row>
    <row r="51" spans="2:31" x14ac:dyDescent="0.3">
      <c r="B51">
        <f>COUNTIF(Speelschema!U$8:U$77,Calc3e!D51)</f>
        <v>1</v>
      </c>
      <c r="C51">
        <v>25</v>
      </c>
      <c r="D51" t="str">
        <f>Speelschema!U9</f>
        <v>Zuid-Korea</v>
      </c>
      <c r="E51">
        <v>25</v>
      </c>
      <c r="I51">
        <v>20</v>
      </c>
      <c r="L51" t="s">
        <v>16</v>
      </c>
      <c r="M51" t="s">
        <v>13</v>
      </c>
      <c r="O51" t="s">
        <v>9</v>
      </c>
      <c r="P51" t="s">
        <v>7</v>
      </c>
      <c r="R51" t="s">
        <v>14</v>
      </c>
      <c r="S51" t="s">
        <v>6</v>
      </c>
      <c r="T51" t="s">
        <v>97</v>
      </c>
      <c r="U51" t="s">
        <v>5</v>
      </c>
      <c r="V51" t="str">
        <f t="shared" si="11"/>
        <v>CDFGIJKL</v>
      </c>
      <c r="X51" t="s">
        <v>220</v>
      </c>
      <c r="Y51" t="s">
        <v>216</v>
      </c>
      <c r="Z51" t="s">
        <v>213</v>
      </c>
      <c r="AA51" t="s">
        <v>219</v>
      </c>
      <c r="AB51" t="s">
        <v>212</v>
      </c>
      <c r="AC51" t="s">
        <v>214</v>
      </c>
      <c r="AD51" t="s">
        <v>217</v>
      </c>
      <c r="AE51" t="s">
        <v>218</v>
      </c>
    </row>
    <row r="52" spans="2:31" x14ac:dyDescent="0.3">
      <c r="B52">
        <f>COUNTIF(Speelschema!U$8:U$77,Calc3e!D52)</f>
        <v>0</v>
      </c>
      <c r="C52">
        <v>26</v>
      </c>
      <c r="D52" t="s">
        <v>128</v>
      </c>
      <c r="E52">
        <v>26</v>
      </c>
      <c r="I52">
        <v>21</v>
      </c>
      <c r="L52" t="s">
        <v>16</v>
      </c>
      <c r="M52" t="s">
        <v>13</v>
      </c>
      <c r="O52" t="s">
        <v>9</v>
      </c>
      <c r="P52" t="s">
        <v>7</v>
      </c>
      <c r="Q52" t="s">
        <v>11</v>
      </c>
      <c r="S52" t="s">
        <v>6</v>
      </c>
      <c r="T52" t="s">
        <v>97</v>
      </c>
      <c r="U52" t="s">
        <v>5</v>
      </c>
      <c r="V52" t="str">
        <f t="shared" si="11"/>
        <v>CDFGHJKL</v>
      </c>
      <c r="X52" t="s">
        <v>220</v>
      </c>
      <c r="Y52" t="s">
        <v>216</v>
      </c>
      <c r="Z52" t="s">
        <v>212</v>
      </c>
      <c r="AA52" t="s">
        <v>219</v>
      </c>
      <c r="AB52" t="s">
        <v>215</v>
      </c>
      <c r="AC52" t="s">
        <v>214</v>
      </c>
      <c r="AD52" t="s">
        <v>217</v>
      </c>
      <c r="AE52" t="s">
        <v>218</v>
      </c>
    </row>
    <row r="53" spans="2:31" x14ac:dyDescent="0.3">
      <c r="B53">
        <f>COUNTIF(Speelschema!U$8:U$77,Calc3e!D53)</f>
        <v>1</v>
      </c>
      <c r="C53">
        <v>27</v>
      </c>
      <c r="D53" t="str">
        <f>Speelschema!U28</f>
        <v>Australië</v>
      </c>
      <c r="E53">
        <v>27</v>
      </c>
      <c r="I53">
        <v>22</v>
      </c>
      <c r="L53" t="s">
        <v>16</v>
      </c>
      <c r="M53" t="s">
        <v>13</v>
      </c>
      <c r="O53" t="s">
        <v>9</v>
      </c>
      <c r="P53" t="s">
        <v>7</v>
      </c>
      <c r="Q53" t="s">
        <v>11</v>
      </c>
      <c r="R53" t="s">
        <v>14</v>
      </c>
      <c r="T53" t="s">
        <v>97</v>
      </c>
      <c r="U53" t="s">
        <v>5</v>
      </c>
      <c r="V53" t="str">
        <f t="shared" si="11"/>
        <v>CDFGHIKL</v>
      </c>
      <c r="X53" t="s">
        <v>220</v>
      </c>
      <c r="Y53" t="s">
        <v>216</v>
      </c>
      <c r="Z53" t="s">
        <v>213</v>
      </c>
      <c r="AA53" t="s">
        <v>219</v>
      </c>
      <c r="AB53" t="s">
        <v>215</v>
      </c>
      <c r="AC53" t="s">
        <v>214</v>
      </c>
      <c r="AD53" t="s">
        <v>217</v>
      </c>
      <c r="AE53" t="s">
        <v>218</v>
      </c>
    </row>
    <row r="54" spans="2:31" x14ac:dyDescent="0.3">
      <c r="B54">
        <f>COUNTIF(Speelschema!U$8:U$77,Calc3e!D54)</f>
        <v>1</v>
      </c>
      <c r="C54">
        <v>28</v>
      </c>
      <c r="D54" t="str">
        <f>Speelschema!U63</f>
        <v>Algerije</v>
      </c>
      <c r="E54">
        <v>28</v>
      </c>
      <c r="I54">
        <v>23</v>
      </c>
      <c r="L54" t="s">
        <v>16</v>
      </c>
      <c r="M54" t="s">
        <v>13</v>
      </c>
      <c r="O54" t="s">
        <v>9</v>
      </c>
      <c r="P54" t="s">
        <v>7</v>
      </c>
      <c r="Q54" t="s">
        <v>11</v>
      </c>
      <c r="R54" t="s">
        <v>14</v>
      </c>
      <c r="S54" t="s">
        <v>6</v>
      </c>
      <c r="U54" t="s">
        <v>5</v>
      </c>
      <c r="V54" t="str">
        <f t="shared" si="11"/>
        <v>CDFGHIJL</v>
      </c>
      <c r="X54" t="s">
        <v>220</v>
      </c>
      <c r="Y54" t="s">
        <v>216</v>
      </c>
      <c r="Z54" t="s">
        <v>212</v>
      </c>
      <c r="AA54" t="s">
        <v>219</v>
      </c>
      <c r="AB54" t="s">
        <v>215</v>
      </c>
      <c r="AC54" t="s">
        <v>214</v>
      </c>
      <c r="AD54" t="s">
        <v>217</v>
      </c>
      <c r="AE54" t="s">
        <v>213</v>
      </c>
    </row>
    <row r="55" spans="2:31" x14ac:dyDescent="0.3">
      <c r="B55">
        <f>COUNTIF(Speelschema!U$8:U$77,Calc3e!D55)</f>
        <v>1</v>
      </c>
      <c r="C55">
        <v>29</v>
      </c>
      <c r="D55" t="str">
        <f>Speelschema!U47</f>
        <v>Egypte</v>
      </c>
      <c r="E55">
        <v>29</v>
      </c>
      <c r="I55">
        <v>24</v>
      </c>
      <c r="L55" t="s">
        <v>16</v>
      </c>
      <c r="M55" t="s">
        <v>13</v>
      </c>
      <c r="O55" t="s">
        <v>9</v>
      </c>
      <c r="P55" t="s">
        <v>7</v>
      </c>
      <c r="Q55" t="s">
        <v>11</v>
      </c>
      <c r="R55" t="s">
        <v>14</v>
      </c>
      <c r="S55" t="s">
        <v>6</v>
      </c>
      <c r="T55" t="s">
        <v>97</v>
      </c>
      <c r="V55" t="str">
        <f t="shared" si="11"/>
        <v>CDFGHIJK</v>
      </c>
      <c r="X55" t="s">
        <v>220</v>
      </c>
      <c r="Y55" t="s">
        <v>216</v>
      </c>
      <c r="Z55" t="s">
        <v>212</v>
      </c>
      <c r="AA55" t="s">
        <v>219</v>
      </c>
      <c r="AB55" t="s">
        <v>215</v>
      </c>
      <c r="AC55" t="s">
        <v>214</v>
      </c>
      <c r="AD55" t="s">
        <v>213</v>
      </c>
      <c r="AE55" t="s">
        <v>218</v>
      </c>
    </row>
    <row r="56" spans="2:31" x14ac:dyDescent="0.3">
      <c r="B56">
        <f>COUNTIF(Speelschema!U$8:U$77,Calc3e!D56)</f>
        <v>1</v>
      </c>
      <c r="C56">
        <v>30</v>
      </c>
      <c r="D56" t="str">
        <f>Speelschema!U14</f>
        <v>Canada</v>
      </c>
      <c r="E56">
        <v>30</v>
      </c>
      <c r="I56">
        <v>25</v>
      </c>
      <c r="L56" t="s">
        <v>16</v>
      </c>
      <c r="M56" t="s">
        <v>13</v>
      </c>
      <c r="N56" t="s">
        <v>12</v>
      </c>
      <c r="Q56" t="s">
        <v>11</v>
      </c>
      <c r="R56" t="s">
        <v>14</v>
      </c>
      <c r="S56" t="s">
        <v>6</v>
      </c>
      <c r="T56" t="s">
        <v>97</v>
      </c>
      <c r="U56" t="s">
        <v>5</v>
      </c>
      <c r="V56" t="str">
        <f t="shared" si="11"/>
        <v>CDEHIJKL</v>
      </c>
      <c r="X56" t="s">
        <v>211</v>
      </c>
      <c r="Y56" t="s">
        <v>212</v>
      </c>
      <c r="Z56" t="s">
        <v>213</v>
      </c>
      <c r="AA56" t="s">
        <v>220</v>
      </c>
      <c r="AB56" t="s">
        <v>215</v>
      </c>
      <c r="AC56" t="s">
        <v>219</v>
      </c>
      <c r="AD56" t="s">
        <v>217</v>
      </c>
      <c r="AE56" t="s">
        <v>218</v>
      </c>
    </row>
    <row r="57" spans="2:31" x14ac:dyDescent="0.3">
      <c r="B57">
        <f>COUNTIF(Speelschema!U$8:U$77,Calc3e!D57)</f>
        <v>1</v>
      </c>
      <c r="C57">
        <v>31</v>
      </c>
      <c r="D57" t="str">
        <f>Speelschema!U58</f>
        <v>Noorwegen</v>
      </c>
      <c r="E57">
        <v>31</v>
      </c>
      <c r="I57">
        <v>26</v>
      </c>
      <c r="L57" t="s">
        <v>16</v>
      </c>
      <c r="M57" t="s">
        <v>13</v>
      </c>
      <c r="N57" t="s">
        <v>12</v>
      </c>
      <c r="P57" t="s">
        <v>7</v>
      </c>
      <c r="R57" t="s">
        <v>14</v>
      </c>
      <c r="S57" t="s">
        <v>6</v>
      </c>
      <c r="T57" t="s">
        <v>97</v>
      </c>
      <c r="U57" t="s">
        <v>5</v>
      </c>
      <c r="V57" t="str">
        <f t="shared" si="11"/>
        <v>CDEGIJKL</v>
      </c>
      <c r="X57" t="s">
        <v>211</v>
      </c>
      <c r="Y57" t="s">
        <v>216</v>
      </c>
      <c r="Z57" t="s">
        <v>213</v>
      </c>
      <c r="AA57" t="s">
        <v>220</v>
      </c>
      <c r="AB57" t="s">
        <v>212</v>
      </c>
      <c r="AC57" t="s">
        <v>219</v>
      </c>
      <c r="AD57" t="s">
        <v>217</v>
      </c>
      <c r="AE57" t="s">
        <v>218</v>
      </c>
    </row>
    <row r="58" spans="2:31" x14ac:dyDescent="0.3">
      <c r="B58">
        <f>COUNTIF(Speelschema!U$8:U$77,Calc3e!D58)</f>
        <v>0</v>
      </c>
      <c r="C58">
        <v>32</v>
      </c>
      <c r="D58" t="s">
        <v>84</v>
      </c>
      <c r="E58">
        <v>32</v>
      </c>
      <c r="I58">
        <v>27</v>
      </c>
      <c r="L58" t="s">
        <v>16</v>
      </c>
      <c r="M58" t="s">
        <v>13</v>
      </c>
      <c r="N58" t="s">
        <v>12</v>
      </c>
      <c r="P58" t="s">
        <v>7</v>
      </c>
      <c r="Q58" t="s">
        <v>11</v>
      </c>
      <c r="S58" t="s">
        <v>6</v>
      </c>
      <c r="T58" t="s">
        <v>97</v>
      </c>
      <c r="U58" t="s">
        <v>5</v>
      </c>
      <c r="V58" t="str">
        <f t="shared" si="11"/>
        <v>CDEGHJKL</v>
      </c>
      <c r="X58" t="s">
        <v>211</v>
      </c>
      <c r="Y58" t="s">
        <v>216</v>
      </c>
      <c r="Z58" t="s">
        <v>212</v>
      </c>
      <c r="AA58" t="s">
        <v>220</v>
      </c>
      <c r="AB58" t="s">
        <v>215</v>
      </c>
      <c r="AC58" t="s">
        <v>219</v>
      </c>
      <c r="AD58" t="s">
        <v>217</v>
      </c>
      <c r="AE58" t="s">
        <v>218</v>
      </c>
    </row>
    <row r="59" spans="2:31" x14ac:dyDescent="0.3">
      <c r="B59">
        <f>COUNTIF(Speelschema!U$8:U$77,Calc3e!D59)</f>
        <v>1</v>
      </c>
      <c r="C59">
        <v>33</v>
      </c>
      <c r="D59" t="str">
        <f>Speelschema!U77</f>
        <v>Panama</v>
      </c>
      <c r="E59">
        <v>33</v>
      </c>
      <c r="I59">
        <v>28</v>
      </c>
      <c r="L59" t="s">
        <v>16</v>
      </c>
      <c r="M59" t="s">
        <v>13</v>
      </c>
      <c r="N59" t="s">
        <v>12</v>
      </c>
      <c r="P59" t="s">
        <v>7</v>
      </c>
      <c r="Q59" t="s">
        <v>11</v>
      </c>
      <c r="R59" t="s">
        <v>14</v>
      </c>
      <c r="T59" t="s">
        <v>97</v>
      </c>
      <c r="U59" t="s">
        <v>5</v>
      </c>
      <c r="V59" t="str">
        <f t="shared" si="11"/>
        <v>CDEGHIKL</v>
      </c>
      <c r="X59" t="s">
        <v>211</v>
      </c>
      <c r="Y59" t="s">
        <v>216</v>
      </c>
      <c r="Z59" t="s">
        <v>213</v>
      </c>
      <c r="AA59" t="s">
        <v>220</v>
      </c>
      <c r="AB59" t="s">
        <v>215</v>
      </c>
      <c r="AC59" t="s">
        <v>219</v>
      </c>
      <c r="AD59" t="s">
        <v>217</v>
      </c>
      <c r="AE59" t="s">
        <v>218</v>
      </c>
    </row>
    <row r="60" spans="2:31" x14ac:dyDescent="0.3">
      <c r="B60">
        <f>COUNTIF(Speelschema!U$8:U$77,Calc3e!D60)</f>
        <v>1</v>
      </c>
      <c r="C60">
        <v>34</v>
      </c>
      <c r="D60" t="str">
        <f>Speelschema!U32</f>
        <v>Ivoorkust</v>
      </c>
      <c r="E60">
        <v>34</v>
      </c>
      <c r="I60">
        <v>29</v>
      </c>
      <c r="L60" t="s">
        <v>16</v>
      </c>
      <c r="M60" t="s">
        <v>13</v>
      </c>
      <c r="N60" t="s">
        <v>12</v>
      </c>
      <c r="P60" t="s">
        <v>7</v>
      </c>
      <c r="Q60" t="s">
        <v>11</v>
      </c>
      <c r="R60" t="s">
        <v>14</v>
      </c>
      <c r="S60" t="s">
        <v>6</v>
      </c>
      <c r="U60" t="s">
        <v>5</v>
      </c>
      <c r="V60" t="str">
        <f t="shared" si="11"/>
        <v>CDEGHIJL</v>
      </c>
      <c r="X60" t="s">
        <v>211</v>
      </c>
      <c r="Y60" t="s">
        <v>216</v>
      </c>
      <c r="Z60" t="s">
        <v>212</v>
      </c>
      <c r="AA60" t="s">
        <v>220</v>
      </c>
      <c r="AB60" t="s">
        <v>215</v>
      </c>
      <c r="AC60" t="s">
        <v>219</v>
      </c>
      <c r="AD60" t="s">
        <v>217</v>
      </c>
      <c r="AE60" t="s">
        <v>213</v>
      </c>
    </row>
    <row r="61" spans="2:31" x14ac:dyDescent="0.3">
      <c r="B61">
        <f>COUNTIF(Speelschema!U$8:U$77,Calc3e!D61)</f>
        <v>0</v>
      </c>
      <c r="C61">
        <v>35</v>
      </c>
      <c r="D61" t="s">
        <v>45</v>
      </c>
      <c r="E61">
        <v>35</v>
      </c>
      <c r="I61">
        <v>30</v>
      </c>
      <c r="L61" t="s">
        <v>16</v>
      </c>
      <c r="M61" t="s">
        <v>13</v>
      </c>
      <c r="N61" t="s">
        <v>12</v>
      </c>
      <c r="P61" t="s">
        <v>7</v>
      </c>
      <c r="Q61" t="s">
        <v>11</v>
      </c>
      <c r="R61" t="s">
        <v>14</v>
      </c>
      <c r="S61" t="s">
        <v>6</v>
      </c>
      <c r="T61" t="s">
        <v>97</v>
      </c>
      <c r="V61" t="str">
        <f t="shared" si="11"/>
        <v>CDEGHIJK</v>
      </c>
      <c r="X61" t="s">
        <v>211</v>
      </c>
      <c r="Y61" t="s">
        <v>216</v>
      </c>
      <c r="Z61" t="s">
        <v>212</v>
      </c>
      <c r="AA61" t="s">
        <v>220</v>
      </c>
      <c r="AB61" t="s">
        <v>215</v>
      </c>
      <c r="AC61" t="s">
        <v>219</v>
      </c>
      <c r="AD61" t="s">
        <v>213</v>
      </c>
      <c r="AE61" t="s">
        <v>218</v>
      </c>
    </row>
    <row r="62" spans="2:31" x14ac:dyDescent="0.3">
      <c r="B62">
        <f>COUNTIF(Speelschema!U$8:U$77,Calc3e!D62)</f>
        <v>0</v>
      </c>
      <c r="C62">
        <v>36</v>
      </c>
      <c r="D62" t="s">
        <v>86</v>
      </c>
      <c r="E62">
        <v>36</v>
      </c>
      <c r="I62">
        <v>31</v>
      </c>
      <c r="L62" t="s">
        <v>16</v>
      </c>
      <c r="M62" t="s">
        <v>13</v>
      </c>
      <c r="N62" t="s">
        <v>12</v>
      </c>
      <c r="O62" t="s">
        <v>9</v>
      </c>
      <c r="R62" t="s">
        <v>14</v>
      </c>
      <c r="S62" t="s">
        <v>6</v>
      </c>
      <c r="T62" t="s">
        <v>97</v>
      </c>
      <c r="U62" t="s">
        <v>5</v>
      </c>
      <c r="V62" t="str">
        <f t="shared" si="11"/>
        <v>CDEFIJKL</v>
      </c>
      <c r="X62" t="s">
        <v>220</v>
      </c>
      <c r="Y62" t="s">
        <v>212</v>
      </c>
      <c r="Z62" t="s">
        <v>211</v>
      </c>
      <c r="AA62" t="s">
        <v>219</v>
      </c>
      <c r="AB62" t="s">
        <v>213</v>
      </c>
      <c r="AC62" t="s">
        <v>214</v>
      </c>
      <c r="AD62" t="s">
        <v>217</v>
      </c>
      <c r="AE62" t="s">
        <v>218</v>
      </c>
    </row>
    <row r="63" spans="2:31" x14ac:dyDescent="0.3">
      <c r="B63">
        <f>COUNTIF(Speelschema!U$8:U$77,Calc3e!D63)</f>
        <v>0</v>
      </c>
      <c r="C63">
        <v>37</v>
      </c>
      <c r="D63" t="s">
        <v>55</v>
      </c>
      <c r="E63">
        <v>37</v>
      </c>
      <c r="I63">
        <v>32</v>
      </c>
      <c r="L63" t="s">
        <v>16</v>
      </c>
      <c r="M63" t="s">
        <v>13</v>
      </c>
      <c r="N63" t="s">
        <v>12</v>
      </c>
      <c r="O63" t="s">
        <v>9</v>
      </c>
      <c r="Q63" t="s">
        <v>11</v>
      </c>
      <c r="S63" t="s">
        <v>6</v>
      </c>
      <c r="T63" t="s">
        <v>97</v>
      </c>
      <c r="U63" t="s">
        <v>5</v>
      </c>
      <c r="V63" t="str">
        <f t="shared" si="11"/>
        <v>CDEFHJKL</v>
      </c>
      <c r="X63" t="s">
        <v>220</v>
      </c>
      <c r="Y63" t="s">
        <v>212</v>
      </c>
      <c r="Z63" t="s">
        <v>211</v>
      </c>
      <c r="AA63" t="s">
        <v>219</v>
      </c>
      <c r="AB63" t="s">
        <v>215</v>
      </c>
      <c r="AC63" t="s">
        <v>214</v>
      </c>
      <c r="AD63" t="s">
        <v>217</v>
      </c>
      <c r="AE63" t="s">
        <v>218</v>
      </c>
    </row>
    <row r="64" spans="2:31" x14ac:dyDescent="0.3">
      <c r="B64">
        <f>COUNTIF(Speelschema!U$8:U$77,Calc3e!D64)</f>
        <v>1</v>
      </c>
      <c r="C64">
        <v>38</v>
      </c>
      <c r="D64" t="str">
        <f>Speelschema!U41</f>
        <v>Zweden</v>
      </c>
      <c r="E64">
        <v>38</v>
      </c>
      <c r="I64">
        <v>33</v>
      </c>
      <c r="L64" t="s">
        <v>16</v>
      </c>
      <c r="M64" t="s">
        <v>13</v>
      </c>
      <c r="N64" t="s">
        <v>12</v>
      </c>
      <c r="O64" t="s">
        <v>9</v>
      </c>
      <c r="Q64" t="s">
        <v>11</v>
      </c>
      <c r="R64" t="s">
        <v>14</v>
      </c>
      <c r="T64" t="s">
        <v>97</v>
      </c>
      <c r="U64" t="s">
        <v>5</v>
      </c>
      <c r="V64" t="str">
        <f t="shared" si="11"/>
        <v>CDEFHIKL</v>
      </c>
      <c r="X64" t="s">
        <v>220</v>
      </c>
      <c r="Y64" t="s">
        <v>211</v>
      </c>
      <c r="Z64" t="s">
        <v>213</v>
      </c>
      <c r="AA64" t="s">
        <v>219</v>
      </c>
      <c r="AB64" t="s">
        <v>215</v>
      </c>
      <c r="AC64" t="s">
        <v>214</v>
      </c>
      <c r="AD64" t="s">
        <v>217</v>
      </c>
      <c r="AE64" t="s">
        <v>218</v>
      </c>
    </row>
    <row r="65" spans="2:31" x14ac:dyDescent="0.3">
      <c r="B65">
        <f>COUNTIF(Speelschema!U$8:U$77,Calc3e!D65)</f>
        <v>0</v>
      </c>
      <c r="C65">
        <v>39</v>
      </c>
      <c r="D65" t="s">
        <v>46</v>
      </c>
      <c r="E65">
        <v>39</v>
      </c>
      <c r="I65">
        <v>34</v>
      </c>
      <c r="L65" t="s">
        <v>16</v>
      </c>
      <c r="M65" t="s">
        <v>13</v>
      </c>
      <c r="N65" t="s">
        <v>12</v>
      </c>
      <c r="O65" t="s">
        <v>9</v>
      </c>
      <c r="Q65" t="s">
        <v>11</v>
      </c>
      <c r="R65" t="s">
        <v>14</v>
      </c>
      <c r="S65" t="s">
        <v>6</v>
      </c>
      <c r="U65" t="s">
        <v>5</v>
      </c>
      <c r="V65" t="str">
        <f t="shared" si="11"/>
        <v>CDEFHIJL</v>
      </c>
      <c r="X65" t="s">
        <v>220</v>
      </c>
      <c r="Y65" t="s">
        <v>212</v>
      </c>
      <c r="Z65" t="s">
        <v>211</v>
      </c>
      <c r="AA65" t="s">
        <v>219</v>
      </c>
      <c r="AB65" t="s">
        <v>215</v>
      </c>
      <c r="AC65" t="s">
        <v>214</v>
      </c>
      <c r="AD65" t="s">
        <v>217</v>
      </c>
      <c r="AE65" t="s">
        <v>213</v>
      </c>
    </row>
    <row r="66" spans="2:31" x14ac:dyDescent="0.3">
      <c r="B66">
        <f>COUNTIF(Speelschema!U$8:U$77,Calc3e!D66)</f>
        <v>1</v>
      </c>
      <c r="C66">
        <v>40</v>
      </c>
      <c r="D66" t="str">
        <f>Speelschema!U27</f>
        <v>Paraguay</v>
      </c>
      <c r="E66">
        <v>40</v>
      </c>
      <c r="I66">
        <v>35</v>
      </c>
      <c r="L66" t="s">
        <v>16</v>
      </c>
      <c r="M66" t="s">
        <v>13</v>
      </c>
      <c r="N66" t="s">
        <v>12</v>
      </c>
      <c r="O66" t="s">
        <v>9</v>
      </c>
      <c r="Q66" t="s">
        <v>11</v>
      </c>
      <c r="R66" t="s">
        <v>14</v>
      </c>
      <c r="S66" t="s">
        <v>6</v>
      </c>
      <c r="T66" t="s">
        <v>97</v>
      </c>
      <c r="V66" t="str">
        <f t="shared" si="11"/>
        <v>CDEFHIJK</v>
      </c>
      <c r="X66" t="s">
        <v>220</v>
      </c>
      <c r="Y66" t="s">
        <v>212</v>
      </c>
      <c r="Z66" t="s">
        <v>211</v>
      </c>
      <c r="AA66" t="s">
        <v>219</v>
      </c>
      <c r="AB66" t="s">
        <v>215</v>
      </c>
      <c r="AC66" t="s">
        <v>214</v>
      </c>
      <c r="AD66" t="s">
        <v>213</v>
      </c>
      <c r="AE66" t="s">
        <v>218</v>
      </c>
    </row>
    <row r="67" spans="2:31" x14ac:dyDescent="0.3">
      <c r="B67">
        <f>COUNTIF(Speelschema!U$8:U$77,Calc3e!D67)</f>
        <v>1</v>
      </c>
      <c r="C67">
        <v>41</v>
      </c>
      <c r="D67" t="str">
        <f>Speelschema!U11</f>
        <v>Tsjechië</v>
      </c>
      <c r="E67">
        <v>41</v>
      </c>
      <c r="I67">
        <v>36</v>
      </c>
      <c r="L67" t="s">
        <v>16</v>
      </c>
      <c r="M67" t="s">
        <v>13</v>
      </c>
      <c r="N67" t="s">
        <v>12</v>
      </c>
      <c r="O67" t="s">
        <v>9</v>
      </c>
      <c r="P67" t="s">
        <v>7</v>
      </c>
      <c r="S67" t="s">
        <v>6</v>
      </c>
      <c r="T67" t="s">
        <v>97</v>
      </c>
      <c r="U67" t="s">
        <v>5</v>
      </c>
      <c r="V67" t="str">
        <f t="shared" si="11"/>
        <v>CDEFGJKL</v>
      </c>
      <c r="X67" t="s">
        <v>220</v>
      </c>
      <c r="Y67" t="s">
        <v>216</v>
      </c>
      <c r="Z67" t="s">
        <v>211</v>
      </c>
      <c r="AA67" t="s">
        <v>219</v>
      </c>
      <c r="AB67" t="s">
        <v>212</v>
      </c>
      <c r="AC67" t="s">
        <v>214</v>
      </c>
      <c r="AD67" t="s">
        <v>217</v>
      </c>
      <c r="AE67" t="s">
        <v>218</v>
      </c>
    </row>
    <row r="68" spans="2:31" x14ac:dyDescent="0.3">
      <c r="B68">
        <f>COUNTIF(Speelschema!U$8:U$77,Calc3e!D68)</f>
        <v>0</v>
      </c>
      <c r="C68">
        <v>42</v>
      </c>
      <c r="D68" t="s">
        <v>92</v>
      </c>
      <c r="E68">
        <v>42</v>
      </c>
      <c r="I68">
        <v>37</v>
      </c>
      <c r="L68" t="s">
        <v>16</v>
      </c>
      <c r="M68" t="s">
        <v>13</v>
      </c>
      <c r="N68" t="s">
        <v>12</v>
      </c>
      <c r="O68" t="s">
        <v>9</v>
      </c>
      <c r="P68" t="s">
        <v>7</v>
      </c>
      <c r="R68" t="s">
        <v>14</v>
      </c>
      <c r="T68" t="s">
        <v>97</v>
      </c>
      <c r="U68" t="s">
        <v>5</v>
      </c>
      <c r="V68" t="str">
        <f t="shared" si="11"/>
        <v>CDEFGIKL</v>
      </c>
      <c r="X68" t="s">
        <v>220</v>
      </c>
      <c r="Y68" t="s">
        <v>216</v>
      </c>
      <c r="Z68" t="s">
        <v>211</v>
      </c>
      <c r="AA68" t="s">
        <v>219</v>
      </c>
      <c r="AB68" t="s">
        <v>213</v>
      </c>
      <c r="AC68" t="s">
        <v>214</v>
      </c>
      <c r="AD68" t="s">
        <v>217</v>
      </c>
      <c r="AE68" t="s">
        <v>218</v>
      </c>
    </row>
    <row r="69" spans="2:31" x14ac:dyDescent="0.3">
      <c r="B69">
        <f>COUNTIF(Speelschema!U$8:U$77,Calc3e!D69)</f>
        <v>1</v>
      </c>
      <c r="C69">
        <v>43</v>
      </c>
      <c r="D69" t="str">
        <f>Speelschema!U23</f>
        <v>Schotland</v>
      </c>
      <c r="E69">
        <v>43</v>
      </c>
      <c r="I69">
        <v>38</v>
      </c>
      <c r="L69" t="s">
        <v>16</v>
      </c>
      <c r="M69" t="s">
        <v>13</v>
      </c>
      <c r="N69" t="s">
        <v>12</v>
      </c>
      <c r="O69" t="s">
        <v>9</v>
      </c>
      <c r="P69" t="s">
        <v>7</v>
      </c>
      <c r="R69" t="s">
        <v>14</v>
      </c>
      <c r="S69" t="s">
        <v>6</v>
      </c>
      <c r="U69" t="s">
        <v>5</v>
      </c>
      <c r="V69" t="str">
        <f t="shared" si="11"/>
        <v>CDEFGIJL</v>
      </c>
      <c r="X69" t="s">
        <v>220</v>
      </c>
      <c r="Y69" t="s">
        <v>216</v>
      </c>
      <c r="Z69" t="s">
        <v>211</v>
      </c>
      <c r="AA69" t="s">
        <v>219</v>
      </c>
      <c r="AB69" t="s">
        <v>212</v>
      </c>
      <c r="AC69" t="s">
        <v>214</v>
      </c>
      <c r="AD69" t="s">
        <v>217</v>
      </c>
      <c r="AE69" t="s">
        <v>213</v>
      </c>
    </row>
    <row r="70" spans="2:31" x14ac:dyDescent="0.3">
      <c r="B70">
        <f>COUNTIF(Speelschema!U$8:U$77,Calc3e!D70)</f>
        <v>1</v>
      </c>
      <c r="C70">
        <v>44</v>
      </c>
      <c r="D70" t="str">
        <f>Speelschema!U40</f>
        <v>Tunesië</v>
      </c>
      <c r="E70">
        <v>44</v>
      </c>
      <c r="I70">
        <v>39</v>
      </c>
      <c r="L70" t="s">
        <v>16</v>
      </c>
      <c r="M70" t="s">
        <v>13</v>
      </c>
      <c r="N70" t="s">
        <v>12</v>
      </c>
      <c r="O70" t="s">
        <v>9</v>
      </c>
      <c r="P70" t="s">
        <v>7</v>
      </c>
      <c r="R70" t="s">
        <v>14</v>
      </c>
      <c r="S70" t="s">
        <v>6</v>
      </c>
      <c r="T70" t="s">
        <v>97</v>
      </c>
      <c r="V70" t="str">
        <f t="shared" si="11"/>
        <v>CDEFGIJK</v>
      </c>
      <c r="X70" t="s">
        <v>220</v>
      </c>
      <c r="Y70" t="s">
        <v>216</v>
      </c>
      <c r="Z70" t="s">
        <v>211</v>
      </c>
      <c r="AA70" t="s">
        <v>219</v>
      </c>
      <c r="AB70" t="s">
        <v>212</v>
      </c>
      <c r="AC70" t="s">
        <v>214</v>
      </c>
      <c r="AD70" t="s">
        <v>213</v>
      </c>
      <c r="AE70" t="s">
        <v>218</v>
      </c>
    </row>
    <row r="71" spans="2:31" x14ac:dyDescent="0.3">
      <c r="B71">
        <f>COUNTIF(Speelschema!U$8:U$77,Calc3e!D71)</f>
        <v>0</v>
      </c>
      <c r="C71">
        <v>45</v>
      </c>
      <c r="D71" t="s">
        <v>57</v>
      </c>
      <c r="E71">
        <v>45</v>
      </c>
      <c r="I71">
        <v>40</v>
      </c>
      <c r="L71" t="s">
        <v>16</v>
      </c>
      <c r="M71" t="s">
        <v>13</v>
      </c>
      <c r="N71" t="s">
        <v>12</v>
      </c>
      <c r="O71" t="s">
        <v>9</v>
      </c>
      <c r="P71" t="s">
        <v>7</v>
      </c>
      <c r="Q71" t="s">
        <v>11</v>
      </c>
      <c r="T71" t="s">
        <v>97</v>
      </c>
      <c r="U71" t="s">
        <v>5</v>
      </c>
      <c r="V71" t="str">
        <f t="shared" si="11"/>
        <v>CDEFGHKL</v>
      </c>
      <c r="X71" t="s">
        <v>220</v>
      </c>
      <c r="Y71" t="s">
        <v>216</v>
      </c>
      <c r="Z71" t="s">
        <v>211</v>
      </c>
      <c r="AA71" t="s">
        <v>219</v>
      </c>
      <c r="AB71" t="s">
        <v>215</v>
      </c>
      <c r="AC71" t="s">
        <v>214</v>
      </c>
      <c r="AD71" t="s">
        <v>217</v>
      </c>
      <c r="AE71" t="s">
        <v>218</v>
      </c>
    </row>
    <row r="72" spans="2:31" x14ac:dyDescent="0.3">
      <c r="B72">
        <f>COUNTIF(Speelschema!U$8:U$77,Calc3e!D72)</f>
        <v>1</v>
      </c>
      <c r="C72">
        <v>46</v>
      </c>
      <c r="D72" t="str">
        <f>Speelschema!U69</f>
        <v>DR Congo</v>
      </c>
      <c r="E72">
        <v>46</v>
      </c>
      <c r="I72">
        <v>41</v>
      </c>
      <c r="L72" t="s">
        <v>16</v>
      </c>
      <c r="M72" t="s">
        <v>13</v>
      </c>
      <c r="N72" t="s">
        <v>12</v>
      </c>
      <c r="O72" t="s">
        <v>9</v>
      </c>
      <c r="P72" t="s">
        <v>7</v>
      </c>
      <c r="Q72" t="s">
        <v>11</v>
      </c>
      <c r="S72" t="s">
        <v>6</v>
      </c>
      <c r="U72" t="s">
        <v>5</v>
      </c>
      <c r="V72" t="str">
        <f t="shared" si="11"/>
        <v>CDEFGHJL</v>
      </c>
      <c r="X72" t="s">
        <v>220</v>
      </c>
      <c r="Y72" t="s">
        <v>216</v>
      </c>
      <c r="Z72" t="s">
        <v>212</v>
      </c>
      <c r="AA72" t="s">
        <v>219</v>
      </c>
      <c r="AB72" t="s">
        <v>215</v>
      </c>
      <c r="AC72" t="s">
        <v>214</v>
      </c>
      <c r="AD72" t="s">
        <v>217</v>
      </c>
      <c r="AE72" t="s">
        <v>211</v>
      </c>
    </row>
    <row r="73" spans="2:31" x14ac:dyDescent="0.3">
      <c r="B73">
        <f>COUNTIF(Speelschema!U$8:U$77,Calc3e!D73)</f>
        <v>0</v>
      </c>
      <c r="C73">
        <v>47</v>
      </c>
      <c r="D73" t="s">
        <v>129</v>
      </c>
      <c r="E73">
        <v>47</v>
      </c>
      <c r="I73">
        <v>42</v>
      </c>
      <c r="L73" t="s">
        <v>16</v>
      </c>
      <c r="M73" t="s">
        <v>13</v>
      </c>
      <c r="N73" t="s">
        <v>12</v>
      </c>
      <c r="O73" t="s">
        <v>9</v>
      </c>
      <c r="P73" t="s">
        <v>7</v>
      </c>
      <c r="Q73" t="s">
        <v>11</v>
      </c>
      <c r="S73" t="s">
        <v>6</v>
      </c>
      <c r="T73" t="s">
        <v>97</v>
      </c>
      <c r="V73" t="str">
        <f t="shared" si="11"/>
        <v>CDEFGHJK</v>
      </c>
      <c r="X73" t="s">
        <v>220</v>
      </c>
      <c r="Y73" t="s">
        <v>216</v>
      </c>
      <c r="Z73" t="s">
        <v>212</v>
      </c>
      <c r="AA73" t="s">
        <v>219</v>
      </c>
      <c r="AB73" t="s">
        <v>215</v>
      </c>
      <c r="AC73" t="s">
        <v>214</v>
      </c>
      <c r="AD73" t="s">
        <v>211</v>
      </c>
      <c r="AE73" t="s">
        <v>218</v>
      </c>
    </row>
    <row r="74" spans="2:31" x14ac:dyDescent="0.3">
      <c r="B74">
        <f>COUNTIF(Speelschema!U$8:U$77,Calc3e!D74)</f>
        <v>0</v>
      </c>
      <c r="C74">
        <v>48</v>
      </c>
      <c r="D74" t="s">
        <v>91</v>
      </c>
      <c r="E74">
        <v>48</v>
      </c>
      <c r="I74">
        <v>43</v>
      </c>
      <c r="L74" t="s">
        <v>16</v>
      </c>
      <c r="M74" t="s">
        <v>13</v>
      </c>
      <c r="N74" t="s">
        <v>12</v>
      </c>
      <c r="O74" t="s">
        <v>9</v>
      </c>
      <c r="P74" t="s">
        <v>7</v>
      </c>
      <c r="Q74" t="s">
        <v>11</v>
      </c>
      <c r="R74" t="s">
        <v>14</v>
      </c>
      <c r="U74" t="s">
        <v>5</v>
      </c>
      <c r="V74" t="str">
        <f t="shared" si="11"/>
        <v>CDEFGHIL</v>
      </c>
      <c r="X74" t="s">
        <v>220</v>
      </c>
      <c r="Y74" t="s">
        <v>216</v>
      </c>
      <c r="Z74" t="s">
        <v>211</v>
      </c>
      <c r="AA74" t="s">
        <v>219</v>
      </c>
      <c r="AB74" t="s">
        <v>215</v>
      </c>
      <c r="AC74" t="s">
        <v>214</v>
      </c>
      <c r="AD74" t="s">
        <v>217</v>
      </c>
      <c r="AE74" t="s">
        <v>213</v>
      </c>
    </row>
    <row r="75" spans="2:31" x14ac:dyDescent="0.3">
      <c r="B75">
        <f>COUNTIF(Speelschema!U$8:U$77,Calc3e!D75)</f>
        <v>0</v>
      </c>
      <c r="C75">
        <v>49</v>
      </c>
      <c r="D75" t="s">
        <v>130</v>
      </c>
      <c r="E75">
        <v>49</v>
      </c>
      <c r="I75">
        <v>44</v>
      </c>
      <c r="L75" t="s">
        <v>16</v>
      </c>
      <c r="M75" t="s">
        <v>13</v>
      </c>
      <c r="N75" t="s">
        <v>12</v>
      </c>
      <c r="O75" t="s">
        <v>9</v>
      </c>
      <c r="P75" t="s">
        <v>7</v>
      </c>
      <c r="Q75" t="s">
        <v>11</v>
      </c>
      <c r="R75" t="s">
        <v>14</v>
      </c>
      <c r="T75" t="s">
        <v>97</v>
      </c>
      <c r="V75" t="str">
        <f t="shared" si="11"/>
        <v>CDEFGHIK</v>
      </c>
      <c r="X75" t="s">
        <v>220</v>
      </c>
      <c r="Y75" t="s">
        <v>216</v>
      </c>
      <c r="Z75" t="s">
        <v>211</v>
      </c>
      <c r="AA75" t="s">
        <v>219</v>
      </c>
      <c r="AB75" t="s">
        <v>215</v>
      </c>
      <c r="AC75" t="s">
        <v>214</v>
      </c>
      <c r="AD75" t="s">
        <v>213</v>
      </c>
      <c r="AE75" t="s">
        <v>218</v>
      </c>
    </row>
    <row r="76" spans="2:31" x14ac:dyDescent="0.3">
      <c r="B76">
        <f>COUNTIF(Speelschema!U$8:U$77,Calc3e!D76)</f>
        <v>1</v>
      </c>
      <c r="C76">
        <v>50</v>
      </c>
      <c r="D76" t="str">
        <f>Speelschema!U70</f>
        <v>Oezbekistan</v>
      </c>
      <c r="E76">
        <v>50</v>
      </c>
      <c r="I76">
        <v>45</v>
      </c>
      <c r="L76" t="s">
        <v>16</v>
      </c>
      <c r="M76" t="s">
        <v>13</v>
      </c>
      <c r="N76" t="s">
        <v>12</v>
      </c>
      <c r="O76" t="s">
        <v>9</v>
      </c>
      <c r="P76" t="s">
        <v>7</v>
      </c>
      <c r="Q76" t="s">
        <v>11</v>
      </c>
      <c r="R76" t="s">
        <v>14</v>
      </c>
      <c r="S76" t="s">
        <v>6</v>
      </c>
      <c r="V76" t="str">
        <f t="shared" si="11"/>
        <v>CDEFGHIJ</v>
      </c>
      <c r="X76" t="s">
        <v>220</v>
      </c>
      <c r="Y76" t="s">
        <v>216</v>
      </c>
      <c r="Z76" t="s">
        <v>212</v>
      </c>
      <c r="AA76" t="s">
        <v>219</v>
      </c>
      <c r="AB76" t="s">
        <v>215</v>
      </c>
      <c r="AC76" t="s">
        <v>214</v>
      </c>
      <c r="AD76" t="s">
        <v>211</v>
      </c>
      <c r="AE76" t="s">
        <v>213</v>
      </c>
    </row>
    <row r="77" spans="2:31" x14ac:dyDescent="0.3">
      <c r="B77">
        <f>COUNTIF(Speelschema!U$8:U$77,Calc3e!D77)</f>
        <v>0</v>
      </c>
      <c r="C77">
        <v>51</v>
      </c>
      <c r="D77" t="s">
        <v>27</v>
      </c>
      <c r="E77">
        <v>51</v>
      </c>
      <c r="I77">
        <v>46</v>
      </c>
      <c r="K77" t="s">
        <v>15</v>
      </c>
      <c r="O77" t="s">
        <v>9</v>
      </c>
      <c r="P77" t="s">
        <v>7</v>
      </c>
      <c r="Q77" t="s">
        <v>11</v>
      </c>
      <c r="R77" t="s">
        <v>14</v>
      </c>
      <c r="S77" t="s">
        <v>6</v>
      </c>
      <c r="T77" t="s">
        <v>97</v>
      </c>
      <c r="U77" t="s">
        <v>5</v>
      </c>
      <c r="V77" t="str">
        <f t="shared" si="11"/>
        <v>BFGHIJKL</v>
      </c>
      <c r="X77" t="s">
        <v>215</v>
      </c>
      <c r="Y77" t="s">
        <v>212</v>
      </c>
      <c r="Z77" t="s">
        <v>221</v>
      </c>
      <c r="AA77" t="s">
        <v>214</v>
      </c>
      <c r="AB77" t="s">
        <v>213</v>
      </c>
      <c r="AC77" t="s">
        <v>216</v>
      </c>
      <c r="AD77" t="s">
        <v>217</v>
      </c>
      <c r="AE77" t="s">
        <v>218</v>
      </c>
    </row>
    <row r="78" spans="2:31" x14ac:dyDescent="0.3">
      <c r="B78">
        <f>COUNTIF(Speelschema!U$8:U$77,Calc3e!D78)</f>
        <v>0</v>
      </c>
      <c r="C78">
        <v>52</v>
      </c>
      <c r="D78" t="s">
        <v>131</v>
      </c>
      <c r="E78">
        <v>52</v>
      </c>
      <c r="I78">
        <v>47</v>
      </c>
      <c r="K78" t="s">
        <v>15</v>
      </c>
      <c r="N78" t="s">
        <v>12</v>
      </c>
      <c r="P78" t="s">
        <v>7</v>
      </c>
      <c r="Q78" t="s">
        <v>11</v>
      </c>
      <c r="R78" t="s">
        <v>14</v>
      </c>
      <c r="S78" t="s">
        <v>6</v>
      </c>
      <c r="T78" t="s">
        <v>97</v>
      </c>
      <c r="U78" t="s">
        <v>5</v>
      </c>
      <c r="V78" t="str">
        <f t="shared" si="11"/>
        <v>BEGHIJKL</v>
      </c>
      <c r="X78" t="s">
        <v>211</v>
      </c>
      <c r="Y78" t="s">
        <v>212</v>
      </c>
      <c r="Z78" t="s">
        <v>213</v>
      </c>
      <c r="AA78" t="s">
        <v>221</v>
      </c>
      <c r="AB78" t="s">
        <v>215</v>
      </c>
      <c r="AC78" t="s">
        <v>216</v>
      </c>
      <c r="AD78" t="s">
        <v>217</v>
      </c>
      <c r="AE78" t="s">
        <v>218</v>
      </c>
    </row>
    <row r="79" spans="2:31" x14ac:dyDescent="0.3">
      <c r="B79">
        <f>COUNTIF(Speelschema!U$8:U$77,Calc3e!D79)</f>
        <v>0</v>
      </c>
      <c r="C79">
        <v>53</v>
      </c>
      <c r="D79" t="s">
        <v>132</v>
      </c>
      <c r="E79">
        <v>53</v>
      </c>
      <c r="I79">
        <v>48</v>
      </c>
      <c r="K79" t="s">
        <v>15</v>
      </c>
      <c r="N79" t="s">
        <v>12</v>
      </c>
      <c r="O79" t="s">
        <v>9</v>
      </c>
      <c r="Q79" t="s">
        <v>11</v>
      </c>
      <c r="R79" t="s">
        <v>14</v>
      </c>
      <c r="S79" t="s">
        <v>6</v>
      </c>
      <c r="T79" t="s">
        <v>97</v>
      </c>
      <c r="U79" t="s">
        <v>5</v>
      </c>
      <c r="V79" t="str">
        <f t="shared" si="11"/>
        <v>BEFHIJKL</v>
      </c>
      <c r="X79" t="s">
        <v>211</v>
      </c>
      <c r="Y79" t="s">
        <v>212</v>
      </c>
      <c r="Z79" t="s">
        <v>221</v>
      </c>
      <c r="AA79" t="s">
        <v>214</v>
      </c>
      <c r="AB79" t="s">
        <v>213</v>
      </c>
      <c r="AC79" t="s">
        <v>215</v>
      </c>
      <c r="AD79" t="s">
        <v>217</v>
      </c>
      <c r="AE79" t="s">
        <v>218</v>
      </c>
    </row>
    <row r="80" spans="2:31" x14ac:dyDescent="0.3">
      <c r="B80">
        <f>COUNTIF(Speelschema!U$8:U$77,Calc3e!D80)</f>
        <v>0</v>
      </c>
      <c r="C80">
        <v>54</v>
      </c>
      <c r="D80" t="s">
        <v>133</v>
      </c>
      <c r="E80">
        <v>54</v>
      </c>
      <c r="I80">
        <v>49</v>
      </c>
      <c r="K80" t="s">
        <v>15</v>
      </c>
      <c r="N80" t="s">
        <v>12</v>
      </c>
      <c r="O80" t="s">
        <v>9</v>
      </c>
      <c r="P80" t="s">
        <v>7</v>
      </c>
      <c r="R80" t="s">
        <v>14</v>
      </c>
      <c r="S80" t="s">
        <v>6</v>
      </c>
      <c r="T80" t="s">
        <v>97</v>
      </c>
      <c r="U80" t="s">
        <v>5</v>
      </c>
      <c r="V80" t="str">
        <f t="shared" si="11"/>
        <v>BEFGIJKL</v>
      </c>
      <c r="X80" t="s">
        <v>211</v>
      </c>
      <c r="Y80" t="s">
        <v>212</v>
      </c>
      <c r="Z80" t="s">
        <v>221</v>
      </c>
      <c r="AA80" t="s">
        <v>214</v>
      </c>
      <c r="AB80" t="s">
        <v>213</v>
      </c>
      <c r="AC80" t="s">
        <v>216</v>
      </c>
      <c r="AD80" t="s">
        <v>217</v>
      </c>
      <c r="AE80" t="s">
        <v>218</v>
      </c>
    </row>
    <row r="81" spans="2:31" x14ac:dyDescent="0.3">
      <c r="B81">
        <f>COUNTIF(Speelschema!U$8:U$77,Calc3e!D81)</f>
        <v>1</v>
      </c>
      <c r="C81">
        <v>55</v>
      </c>
      <c r="D81" t="str">
        <f>Speelschema!U15</f>
        <v>Qatar</v>
      </c>
      <c r="E81">
        <v>55</v>
      </c>
      <c r="I81">
        <v>50</v>
      </c>
      <c r="K81" t="s">
        <v>15</v>
      </c>
      <c r="N81" t="s">
        <v>12</v>
      </c>
      <c r="O81" t="s">
        <v>9</v>
      </c>
      <c r="P81" t="s">
        <v>7</v>
      </c>
      <c r="Q81" t="s">
        <v>11</v>
      </c>
      <c r="S81" t="s">
        <v>6</v>
      </c>
      <c r="T81" t="s">
        <v>97</v>
      </c>
      <c r="U81" t="s">
        <v>5</v>
      </c>
      <c r="V81" t="str">
        <f t="shared" si="11"/>
        <v>BEFGHJKL</v>
      </c>
      <c r="X81" t="s">
        <v>211</v>
      </c>
      <c r="Y81" t="s">
        <v>212</v>
      </c>
      <c r="Z81" t="s">
        <v>221</v>
      </c>
      <c r="AA81" t="s">
        <v>214</v>
      </c>
      <c r="AB81" t="s">
        <v>215</v>
      </c>
      <c r="AC81" t="s">
        <v>216</v>
      </c>
      <c r="AD81" t="s">
        <v>217</v>
      </c>
      <c r="AE81" t="s">
        <v>218</v>
      </c>
    </row>
    <row r="82" spans="2:31" x14ac:dyDescent="0.3">
      <c r="B82">
        <f>COUNTIF(Speelschema!U$8:U$77,Calc3e!D82)</f>
        <v>0</v>
      </c>
      <c r="C82">
        <v>56</v>
      </c>
      <c r="D82" t="s">
        <v>134</v>
      </c>
      <c r="E82">
        <v>56</v>
      </c>
      <c r="I82">
        <v>51</v>
      </c>
      <c r="K82" t="s">
        <v>15</v>
      </c>
      <c r="N82" t="s">
        <v>12</v>
      </c>
      <c r="O82" t="s">
        <v>9</v>
      </c>
      <c r="P82" t="s">
        <v>7</v>
      </c>
      <c r="Q82" t="s">
        <v>11</v>
      </c>
      <c r="R82" t="s">
        <v>14</v>
      </c>
      <c r="T82" t="s">
        <v>97</v>
      </c>
      <c r="U82" t="s">
        <v>5</v>
      </c>
      <c r="V82" t="str">
        <f t="shared" si="11"/>
        <v>BEFGHIKL</v>
      </c>
      <c r="X82" t="s">
        <v>211</v>
      </c>
      <c r="Y82" t="s">
        <v>216</v>
      </c>
      <c r="Z82" t="s">
        <v>221</v>
      </c>
      <c r="AA82" t="s">
        <v>214</v>
      </c>
      <c r="AB82" t="s">
        <v>213</v>
      </c>
      <c r="AC82" t="s">
        <v>215</v>
      </c>
      <c r="AD82" t="s">
        <v>217</v>
      </c>
      <c r="AE82" t="s">
        <v>218</v>
      </c>
    </row>
    <row r="83" spans="2:31" x14ac:dyDescent="0.3">
      <c r="B83">
        <f>COUNTIF(Speelschema!U$8:U$77,Calc3e!D83)</f>
        <v>1</v>
      </c>
      <c r="C83">
        <v>57</v>
      </c>
      <c r="D83" t="str">
        <f>Speelschema!U59</f>
        <v>Irak</v>
      </c>
      <c r="E83">
        <v>57</v>
      </c>
      <c r="I83">
        <v>52</v>
      </c>
      <c r="K83" t="s">
        <v>15</v>
      </c>
      <c r="N83" t="s">
        <v>12</v>
      </c>
      <c r="O83" t="s">
        <v>9</v>
      </c>
      <c r="P83" t="s">
        <v>7</v>
      </c>
      <c r="Q83" t="s">
        <v>11</v>
      </c>
      <c r="R83" t="s">
        <v>14</v>
      </c>
      <c r="S83" t="s">
        <v>6</v>
      </c>
      <c r="U83" t="s">
        <v>5</v>
      </c>
      <c r="V83" t="str">
        <f t="shared" si="11"/>
        <v>BEFGHIJL</v>
      </c>
      <c r="X83" t="s">
        <v>211</v>
      </c>
      <c r="Y83" t="s">
        <v>212</v>
      </c>
      <c r="Z83" t="s">
        <v>221</v>
      </c>
      <c r="AA83" t="s">
        <v>214</v>
      </c>
      <c r="AB83" t="s">
        <v>215</v>
      </c>
      <c r="AC83" t="s">
        <v>216</v>
      </c>
      <c r="AD83" t="s">
        <v>217</v>
      </c>
      <c r="AE83" t="s">
        <v>213</v>
      </c>
    </row>
    <row r="84" spans="2:31" x14ac:dyDescent="0.3">
      <c r="B84">
        <f>COUNTIF(Speelschema!U$8:U$77,Calc3e!D84)</f>
        <v>0</v>
      </c>
      <c r="C84">
        <v>58</v>
      </c>
      <c r="D84" t="s">
        <v>135</v>
      </c>
      <c r="E84">
        <v>58</v>
      </c>
      <c r="I84">
        <v>53</v>
      </c>
      <c r="K84" t="s">
        <v>15</v>
      </c>
      <c r="N84" t="s">
        <v>12</v>
      </c>
      <c r="O84" t="s">
        <v>9</v>
      </c>
      <c r="P84" t="s">
        <v>7</v>
      </c>
      <c r="Q84" t="s">
        <v>11</v>
      </c>
      <c r="R84" t="s">
        <v>14</v>
      </c>
      <c r="S84" t="s">
        <v>6</v>
      </c>
      <c r="T84" t="s">
        <v>97</v>
      </c>
      <c r="V84" t="str">
        <f t="shared" si="11"/>
        <v>BEFGHIJK</v>
      </c>
      <c r="X84" t="s">
        <v>211</v>
      </c>
      <c r="Y84" t="s">
        <v>212</v>
      </c>
      <c r="Z84" t="s">
        <v>221</v>
      </c>
      <c r="AA84" t="s">
        <v>214</v>
      </c>
      <c r="AB84" t="s">
        <v>215</v>
      </c>
      <c r="AC84" t="s">
        <v>216</v>
      </c>
      <c r="AD84" t="s">
        <v>213</v>
      </c>
      <c r="AE84" t="s">
        <v>218</v>
      </c>
    </row>
    <row r="85" spans="2:31" x14ac:dyDescent="0.3">
      <c r="B85">
        <f>COUNTIF(Speelschema!U$8:U$77,Calc3e!D85)</f>
        <v>0</v>
      </c>
      <c r="C85">
        <v>59</v>
      </c>
      <c r="E85">
        <v>59</v>
      </c>
      <c r="I85">
        <v>54</v>
      </c>
      <c r="K85" t="s">
        <v>15</v>
      </c>
      <c r="M85" t="s">
        <v>13</v>
      </c>
      <c r="P85" t="s">
        <v>7</v>
      </c>
      <c r="Q85" t="s">
        <v>11</v>
      </c>
      <c r="R85" t="s">
        <v>14</v>
      </c>
      <c r="S85" t="s">
        <v>6</v>
      </c>
      <c r="T85" t="s">
        <v>97</v>
      </c>
      <c r="U85" t="s">
        <v>5</v>
      </c>
      <c r="V85" t="str">
        <f t="shared" si="11"/>
        <v>BDGHIJKL</v>
      </c>
      <c r="X85" t="s">
        <v>215</v>
      </c>
      <c r="Y85" t="s">
        <v>212</v>
      </c>
      <c r="Z85" t="s">
        <v>221</v>
      </c>
      <c r="AA85" t="s">
        <v>219</v>
      </c>
      <c r="AB85" t="s">
        <v>213</v>
      </c>
      <c r="AC85" t="s">
        <v>216</v>
      </c>
      <c r="AD85" t="s">
        <v>217</v>
      </c>
      <c r="AE85" t="s">
        <v>218</v>
      </c>
    </row>
    <row r="86" spans="2:31" x14ac:dyDescent="0.3">
      <c r="B86">
        <f>COUNTIF(Speelschema!U$8:U$77,Calc3e!D86)</f>
        <v>1</v>
      </c>
      <c r="C86">
        <v>60</v>
      </c>
      <c r="D86" t="str">
        <f>Speelschema!U10</f>
        <v>Zuid-Afrika</v>
      </c>
      <c r="E86">
        <v>60</v>
      </c>
      <c r="I86">
        <v>55</v>
      </c>
      <c r="K86" t="s">
        <v>15</v>
      </c>
      <c r="M86" t="s">
        <v>13</v>
      </c>
      <c r="O86" t="s">
        <v>9</v>
      </c>
      <c r="Q86" t="s">
        <v>11</v>
      </c>
      <c r="R86" t="s">
        <v>14</v>
      </c>
      <c r="S86" t="s">
        <v>6</v>
      </c>
      <c r="T86" t="s">
        <v>97</v>
      </c>
      <c r="U86" t="s">
        <v>5</v>
      </c>
      <c r="V86" t="str">
        <f t="shared" si="11"/>
        <v>BDFHIJKL</v>
      </c>
      <c r="X86" t="s">
        <v>215</v>
      </c>
      <c r="Y86" t="s">
        <v>212</v>
      </c>
      <c r="Z86" t="s">
        <v>221</v>
      </c>
      <c r="AA86" t="s">
        <v>219</v>
      </c>
      <c r="AB86" t="s">
        <v>213</v>
      </c>
      <c r="AC86" t="s">
        <v>214</v>
      </c>
      <c r="AD86" t="s">
        <v>217</v>
      </c>
      <c r="AE86" t="s">
        <v>218</v>
      </c>
    </row>
    <row r="87" spans="2:31" x14ac:dyDescent="0.3">
      <c r="B87">
        <f>COUNTIF(Speelschema!U$8:U$77,Calc3e!D87)</f>
        <v>1</v>
      </c>
      <c r="C87">
        <v>61</v>
      </c>
      <c r="D87" t="str">
        <f>Speelschema!U53</f>
        <v>Saoedi-Arabië</v>
      </c>
      <c r="E87">
        <v>61</v>
      </c>
      <c r="I87">
        <v>56</v>
      </c>
      <c r="K87" t="s">
        <v>15</v>
      </c>
      <c r="M87" t="s">
        <v>13</v>
      </c>
      <c r="O87" t="s">
        <v>9</v>
      </c>
      <c r="P87" t="s">
        <v>7</v>
      </c>
      <c r="R87" t="s">
        <v>14</v>
      </c>
      <c r="S87" t="s">
        <v>6</v>
      </c>
      <c r="T87" t="s">
        <v>97</v>
      </c>
      <c r="U87" t="s">
        <v>5</v>
      </c>
      <c r="V87" t="str">
        <f t="shared" si="11"/>
        <v>BDFGIJKL</v>
      </c>
      <c r="X87" t="s">
        <v>213</v>
      </c>
      <c r="Y87" t="s">
        <v>216</v>
      </c>
      <c r="Z87" t="s">
        <v>221</v>
      </c>
      <c r="AA87" t="s">
        <v>219</v>
      </c>
      <c r="AB87" t="s">
        <v>212</v>
      </c>
      <c r="AC87" t="s">
        <v>214</v>
      </c>
      <c r="AD87" t="s">
        <v>217</v>
      </c>
      <c r="AE87" t="s">
        <v>218</v>
      </c>
    </row>
    <row r="88" spans="2:31" x14ac:dyDescent="0.3">
      <c r="B88">
        <f>COUNTIF(Speelschema!U$8:U$77,Calc3e!D88)</f>
        <v>0</v>
      </c>
      <c r="C88">
        <v>62</v>
      </c>
      <c r="D88" t="s">
        <v>136</v>
      </c>
      <c r="E88">
        <v>62</v>
      </c>
      <c r="I88">
        <v>57</v>
      </c>
      <c r="K88" t="s">
        <v>15</v>
      </c>
      <c r="M88" t="s">
        <v>13</v>
      </c>
      <c r="O88" t="s">
        <v>9</v>
      </c>
      <c r="P88" t="s">
        <v>7</v>
      </c>
      <c r="Q88" t="s">
        <v>11</v>
      </c>
      <c r="S88" t="s">
        <v>6</v>
      </c>
      <c r="T88" t="s">
        <v>97</v>
      </c>
      <c r="U88" t="s">
        <v>5</v>
      </c>
      <c r="V88" t="str">
        <f t="shared" si="11"/>
        <v>BDFGHJKL</v>
      </c>
      <c r="X88" t="s">
        <v>215</v>
      </c>
      <c r="Y88" t="s">
        <v>216</v>
      </c>
      <c r="Z88" t="s">
        <v>221</v>
      </c>
      <c r="AA88" t="s">
        <v>219</v>
      </c>
      <c r="AB88" t="s">
        <v>212</v>
      </c>
      <c r="AC88" t="s">
        <v>214</v>
      </c>
      <c r="AD88" t="s">
        <v>217</v>
      </c>
      <c r="AE88" t="s">
        <v>218</v>
      </c>
    </row>
    <row r="89" spans="2:31" x14ac:dyDescent="0.3">
      <c r="B89">
        <f>COUNTIF(Speelschema!U$8:U$77,Calc3e!D89)</f>
        <v>1</v>
      </c>
      <c r="C89">
        <v>63</v>
      </c>
      <c r="D89" t="str">
        <f>Speelschema!U65</f>
        <v>Jordanië</v>
      </c>
      <c r="E89">
        <v>63</v>
      </c>
      <c r="I89">
        <v>58</v>
      </c>
      <c r="K89" t="s">
        <v>15</v>
      </c>
      <c r="M89" t="s">
        <v>13</v>
      </c>
      <c r="O89" t="s">
        <v>9</v>
      </c>
      <c r="P89" t="s">
        <v>7</v>
      </c>
      <c r="Q89" t="s">
        <v>11</v>
      </c>
      <c r="R89" t="s">
        <v>14</v>
      </c>
      <c r="T89" t="s">
        <v>97</v>
      </c>
      <c r="U89" t="s">
        <v>5</v>
      </c>
      <c r="V89" t="str">
        <f t="shared" si="11"/>
        <v>BDFGHIKL</v>
      </c>
      <c r="X89" t="s">
        <v>215</v>
      </c>
      <c r="Y89" t="s">
        <v>216</v>
      </c>
      <c r="Z89" t="s">
        <v>221</v>
      </c>
      <c r="AA89" t="s">
        <v>219</v>
      </c>
      <c r="AB89" t="s">
        <v>213</v>
      </c>
      <c r="AC89" t="s">
        <v>214</v>
      </c>
      <c r="AD89" t="s">
        <v>217</v>
      </c>
      <c r="AE89" t="s">
        <v>218</v>
      </c>
    </row>
    <row r="90" spans="2:31" x14ac:dyDescent="0.3">
      <c r="B90">
        <f>COUNTIF(Speelschema!U$8:U$77,Calc3e!D90)</f>
        <v>0</v>
      </c>
      <c r="C90">
        <v>64</v>
      </c>
      <c r="D90" t="s">
        <v>137</v>
      </c>
      <c r="E90">
        <v>64</v>
      </c>
      <c r="I90">
        <v>59</v>
      </c>
      <c r="K90" t="s">
        <v>15</v>
      </c>
      <c r="M90" t="s">
        <v>13</v>
      </c>
      <c r="O90" t="s">
        <v>9</v>
      </c>
      <c r="P90" t="s">
        <v>7</v>
      </c>
      <c r="Q90" t="s">
        <v>11</v>
      </c>
      <c r="R90" t="s">
        <v>14</v>
      </c>
      <c r="S90" t="s">
        <v>6</v>
      </c>
      <c r="U90" t="s">
        <v>5</v>
      </c>
      <c r="V90" t="str">
        <f t="shared" si="11"/>
        <v>BDFGHIJL</v>
      </c>
      <c r="X90" t="s">
        <v>215</v>
      </c>
      <c r="Y90" t="s">
        <v>216</v>
      </c>
      <c r="Z90" t="s">
        <v>221</v>
      </c>
      <c r="AA90" t="s">
        <v>219</v>
      </c>
      <c r="AB90" t="s">
        <v>212</v>
      </c>
      <c r="AC90" t="s">
        <v>214</v>
      </c>
      <c r="AD90" t="s">
        <v>217</v>
      </c>
      <c r="AE90" t="s">
        <v>213</v>
      </c>
    </row>
    <row r="91" spans="2:31" x14ac:dyDescent="0.3">
      <c r="B91">
        <f>COUNTIF(Speelschema!U$8:U$77,Calc3e!D91)</f>
        <v>1</v>
      </c>
      <c r="C91">
        <v>65</v>
      </c>
      <c r="D91" t="str">
        <f>Speelschema!U17</f>
        <v>Bosnië &amp; Herzegovina</v>
      </c>
      <c r="E91">
        <v>65</v>
      </c>
      <c r="I91">
        <v>60</v>
      </c>
      <c r="K91" t="s">
        <v>15</v>
      </c>
      <c r="M91" t="s">
        <v>13</v>
      </c>
      <c r="O91" t="s">
        <v>9</v>
      </c>
      <c r="P91" t="s">
        <v>7</v>
      </c>
      <c r="Q91" t="s">
        <v>11</v>
      </c>
      <c r="R91" t="s">
        <v>14</v>
      </c>
      <c r="S91" t="s">
        <v>6</v>
      </c>
      <c r="T91" t="s">
        <v>97</v>
      </c>
      <c r="V91" t="str">
        <f t="shared" si="11"/>
        <v>BDFGHIJK</v>
      </c>
      <c r="X91" t="s">
        <v>215</v>
      </c>
      <c r="Y91" t="s">
        <v>216</v>
      </c>
      <c r="Z91" t="s">
        <v>221</v>
      </c>
      <c r="AA91" t="s">
        <v>219</v>
      </c>
      <c r="AB91" t="s">
        <v>212</v>
      </c>
      <c r="AC91" t="s">
        <v>214</v>
      </c>
      <c r="AD91" t="s">
        <v>213</v>
      </c>
      <c r="AE91" t="s">
        <v>218</v>
      </c>
    </row>
    <row r="92" spans="2:31" x14ac:dyDescent="0.3">
      <c r="B92">
        <f>COUNTIF(Speelschema!U$8:U$77,Calc3e!D92)</f>
        <v>0</v>
      </c>
      <c r="C92">
        <v>66</v>
      </c>
      <c r="D92" t="s">
        <v>138</v>
      </c>
      <c r="E92">
        <v>66</v>
      </c>
      <c r="I92">
        <v>61</v>
      </c>
      <c r="K92" t="s">
        <v>15</v>
      </c>
      <c r="M92" t="s">
        <v>13</v>
      </c>
      <c r="N92" t="s">
        <v>12</v>
      </c>
      <c r="Q92" t="s">
        <v>11</v>
      </c>
      <c r="R92" t="s">
        <v>14</v>
      </c>
      <c r="S92" t="s">
        <v>6</v>
      </c>
      <c r="T92" t="s">
        <v>97</v>
      </c>
      <c r="U92" t="s">
        <v>5</v>
      </c>
      <c r="V92" t="str">
        <f t="shared" si="11"/>
        <v>BDEHIJKL</v>
      </c>
      <c r="X92" t="s">
        <v>211</v>
      </c>
      <c r="Y92" t="s">
        <v>212</v>
      </c>
      <c r="Z92" t="s">
        <v>221</v>
      </c>
      <c r="AA92" t="s">
        <v>219</v>
      </c>
      <c r="AB92" t="s">
        <v>213</v>
      </c>
      <c r="AC92" t="s">
        <v>215</v>
      </c>
      <c r="AD92" t="s">
        <v>217</v>
      </c>
      <c r="AE92" t="s">
        <v>218</v>
      </c>
    </row>
    <row r="93" spans="2:31" x14ac:dyDescent="0.3">
      <c r="B93">
        <f>COUNTIF(Speelschema!U$8:U$77,Calc3e!D93)</f>
        <v>0</v>
      </c>
      <c r="C93">
        <v>67</v>
      </c>
      <c r="E93">
        <v>67</v>
      </c>
      <c r="I93">
        <v>62</v>
      </c>
      <c r="K93" t="s">
        <v>15</v>
      </c>
      <c r="M93" t="s">
        <v>13</v>
      </c>
      <c r="N93" t="s">
        <v>12</v>
      </c>
      <c r="P93" t="s">
        <v>7</v>
      </c>
      <c r="R93" t="s">
        <v>14</v>
      </c>
      <c r="S93" t="s">
        <v>6</v>
      </c>
      <c r="T93" t="s">
        <v>97</v>
      </c>
      <c r="U93" t="s">
        <v>5</v>
      </c>
      <c r="V93" t="str">
        <f t="shared" si="11"/>
        <v>BDEGIJKL</v>
      </c>
      <c r="X93" t="s">
        <v>211</v>
      </c>
      <c r="Y93" t="s">
        <v>212</v>
      </c>
      <c r="Z93" t="s">
        <v>221</v>
      </c>
      <c r="AA93" t="s">
        <v>219</v>
      </c>
      <c r="AB93" t="s">
        <v>213</v>
      </c>
      <c r="AC93" t="s">
        <v>216</v>
      </c>
      <c r="AD93" t="s">
        <v>217</v>
      </c>
      <c r="AE93" t="s">
        <v>218</v>
      </c>
    </row>
    <row r="94" spans="2:31" x14ac:dyDescent="0.3">
      <c r="B94">
        <f>COUNTIF(Speelschema!U$8:U$77,Calc3e!D94)</f>
        <v>0</v>
      </c>
      <c r="C94">
        <v>68</v>
      </c>
      <c r="E94">
        <v>68</v>
      </c>
      <c r="I94">
        <v>63</v>
      </c>
      <c r="K94" t="s">
        <v>15</v>
      </c>
      <c r="M94" t="s">
        <v>13</v>
      </c>
      <c r="N94" t="s">
        <v>12</v>
      </c>
      <c r="P94" t="s">
        <v>7</v>
      </c>
      <c r="Q94" t="s">
        <v>11</v>
      </c>
      <c r="S94" t="s">
        <v>6</v>
      </c>
      <c r="T94" t="s">
        <v>97</v>
      </c>
      <c r="U94" t="s">
        <v>5</v>
      </c>
      <c r="V94" t="str">
        <f t="shared" si="11"/>
        <v>BDEGHJKL</v>
      </c>
      <c r="X94" t="s">
        <v>211</v>
      </c>
      <c r="Y94" t="s">
        <v>212</v>
      </c>
      <c r="Z94" t="s">
        <v>221</v>
      </c>
      <c r="AA94" t="s">
        <v>219</v>
      </c>
      <c r="AB94" t="s">
        <v>215</v>
      </c>
      <c r="AC94" t="s">
        <v>216</v>
      </c>
      <c r="AD94" t="s">
        <v>217</v>
      </c>
      <c r="AE94" t="s">
        <v>218</v>
      </c>
    </row>
    <row r="95" spans="2:31" x14ac:dyDescent="0.3">
      <c r="B95">
        <f>COUNTIF(Speelschema!U$8:U$77,Calc3e!D95)</f>
        <v>1</v>
      </c>
      <c r="C95">
        <v>69</v>
      </c>
      <c r="D95" t="str">
        <f>Speelschema!U51</f>
        <v>Kaapverdië</v>
      </c>
      <c r="E95">
        <v>69</v>
      </c>
      <c r="I95">
        <v>64</v>
      </c>
      <c r="K95" t="s">
        <v>15</v>
      </c>
      <c r="M95" t="s">
        <v>13</v>
      </c>
      <c r="N95" t="s">
        <v>12</v>
      </c>
      <c r="P95" t="s">
        <v>7</v>
      </c>
      <c r="Q95" t="s">
        <v>11</v>
      </c>
      <c r="R95" t="s">
        <v>14</v>
      </c>
      <c r="T95" t="s">
        <v>97</v>
      </c>
      <c r="U95" t="s">
        <v>5</v>
      </c>
      <c r="V95" t="str">
        <f t="shared" si="11"/>
        <v>BDEGHIKL</v>
      </c>
      <c r="X95" t="s">
        <v>211</v>
      </c>
      <c r="Y95" t="s">
        <v>216</v>
      </c>
      <c r="Z95" t="s">
        <v>221</v>
      </c>
      <c r="AA95" t="s">
        <v>219</v>
      </c>
      <c r="AB95" t="s">
        <v>213</v>
      </c>
      <c r="AC95" t="s">
        <v>215</v>
      </c>
      <c r="AD95" t="s">
        <v>217</v>
      </c>
      <c r="AE95" t="s">
        <v>218</v>
      </c>
    </row>
    <row r="96" spans="2:31" x14ac:dyDescent="0.3">
      <c r="B96">
        <f>COUNTIF(Speelschema!U$8:U$77,Calc3e!D96)</f>
        <v>0</v>
      </c>
      <c r="C96">
        <v>70</v>
      </c>
      <c r="D96" t="s">
        <v>139</v>
      </c>
      <c r="E96">
        <v>70</v>
      </c>
      <c r="I96">
        <v>65</v>
      </c>
      <c r="K96" t="s">
        <v>15</v>
      </c>
      <c r="M96" t="s">
        <v>13</v>
      </c>
      <c r="N96" t="s">
        <v>12</v>
      </c>
      <c r="P96" t="s">
        <v>7</v>
      </c>
      <c r="Q96" t="s">
        <v>11</v>
      </c>
      <c r="R96" t="s">
        <v>14</v>
      </c>
      <c r="S96" t="s">
        <v>6</v>
      </c>
      <c r="U96" t="s">
        <v>5</v>
      </c>
      <c r="V96" t="str">
        <f t="shared" si="11"/>
        <v>BDEGHIJL</v>
      </c>
      <c r="X96" t="s">
        <v>211</v>
      </c>
      <c r="Y96" t="s">
        <v>212</v>
      </c>
      <c r="Z96" t="s">
        <v>221</v>
      </c>
      <c r="AA96" t="s">
        <v>219</v>
      </c>
      <c r="AB96" t="s">
        <v>215</v>
      </c>
      <c r="AC96" t="s">
        <v>216</v>
      </c>
      <c r="AD96" t="s">
        <v>217</v>
      </c>
      <c r="AE96" t="s">
        <v>213</v>
      </c>
    </row>
    <row r="97" spans="2:31" x14ac:dyDescent="0.3">
      <c r="B97">
        <f>COUNTIF(Speelschema!U$8:U$77,Calc3e!D97)</f>
        <v>0</v>
      </c>
      <c r="C97">
        <v>71</v>
      </c>
      <c r="D97" t="s">
        <v>140</v>
      </c>
      <c r="E97">
        <v>71</v>
      </c>
      <c r="I97">
        <v>66</v>
      </c>
      <c r="K97" t="s">
        <v>15</v>
      </c>
      <c r="M97" t="s">
        <v>13</v>
      </c>
      <c r="N97" t="s">
        <v>12</v>
      </c>
      <c r="P97" t="s">
        <v>7</v>
      </c>
      <c r="Q97" t="s">
        <v>11</v>
      </c>
      <c r="R97" t="s">
        <v>14</v>
      </c>
      <c r="S97" t="s">
        <v>6</v>
      </c>
      <c r="T97" t="s">
        <v>97</v>
      </c>
      <c r="V97" t="str">
        <f t="shared" ref="V97:V160" si="12">J97&amp;K97&amp;L97&amp;M97&amp;N97&amp;O97&amp;P97&amp;Q97&amp;R97&amp;S97&amp;T97&amp;U97</f>
        <v>BDEGHIJK</v>
      </c>
      <c r="X97" t="s">
        <v>211</v>
      </c>
      <c r="Y97" t="s">
        <v>212</v>
      </c>
      <c r="Z97" t="s">
        <v>221</v>
      </c>
      <c r="AA97" t="s">
        <v>219</v>
      </c>
      <c r="AB97" t="s">
        <v>215</v>
      </c>
      <c r="AC97" t="s">
        <v>216</v>
      </c>
      <c r="AD97" t="s">
        <v>213</v>
      </c>
      <c r="AE97" t="s">
        <v>218</v>
      </c>
    </row>
    <row r="98" spans="2:31" x14ac:dyDescent="0.3">
      <c r="B98">
        <f>COUNTIF(Speelschema!U$8:U$77,Calc3e!D98)</f>
        <v>0</v>
      </c>
      <c r="C98">
        <v>72</v>
      </c>
      <c r="D98" t="s">
        <v>141</v>
      </c>
      <c r="E98">
        <v>72</v>
      </c>
      <c r="I98">
        <v>67</v>
      </c>
      <c r="K98" t="s">
        <v>15</v>
      </c>
      <c r="M98" t="s">
        <v>13</v>
      </c>
      <c r="N98" t="s">
        <v>12</v>
      </c>
      <c r="O98" t="s">
        <v>9</v>
      </c>
      <c r="R98" t="s">
        <v>14</v>
      </c>
      <c r="S98" t="s">
        <v>6</v>
      </c>
      <c r="T98" t="s">
        <v>97</v>
      </c>
      <c r="U98" t="s">
        <v>5</v>
      </c>
      <c r="V98" t="str">
        <f t="shared" si="12"/>
        <v>BDEFIJKL</v>
      </c>
      <c r="X98" t="s">
        <v>211</v>
      </c>
      <c r="Y98" t="s">
        <v>212</v>
      </c>
      <c r="Z98" t="s">
        <v>221</v>
      </c>
      <c r="AA98" t="s">
        <v>219</v>
      </c>
      <c r="AB98" t="s">
        <v>213</v>
      </c>
      <c r="AC98" t="s">
        <v>214</v>
      </c>
      <c r="AD98" t="s">
        <v>217</v>
      </c>
      <c r="AE98" t="s">
        <v>218</v>
      </c>
    </row>
    <row r="99" spans="2:31" x14ac:dyDescent="0.3">
      <c r="B99">
        <f>COUNTIF(Speelschema!U$8:U$77,Calc3e!D99)</f>
        <v>0</v>
      </c>
      <c r="C99">
        <v>73</v>
      </c>
      <c r="D99" t="s">
        <v>83</v>
      </c>
      <c r="E99">
        <v>73</v>
      </c>
      <c r="I99">
        <v>68</v>
      </c>
      <c r="K99" t="s">
        <v>15</v>
      </c>
      <c r="M99" t="s">
        <v>13</v>
      </c>
      <c r="N99" t="s">
        <v>12</v>
      </c>
      <c r="O99" t="s">
        <v>9</v>
      </c>
      <c r="Q99" t="s">
        <v>11</v>
      </c>
      <c r="S99" t="s">
        <v>6</v>
      </c>
      <c r="T99" t="s">
        <v>97</v>
      </c>
      <c r="U99" t="s">
        <v>5</v>
      </c>
      <c r="V99" t="str">
        <f t="shared" si="12"/>
        <v>BDEFHJKL</v>
      </c>
      <c r="X99" t="s">
        <v>211</v>
      </c>
      <c r="Y99" t="s">
        <v>212</v>
      </c>
      <c r="Z99" t="s">
        <v>221</v>
      </c>
      <c r="AA99" t="s">
        <v>219</v>
      </c>
      <c r="AB99" t="s">
        <v>215</v>
      </c>
      <c r="AC99" t="s">
        <v>214</v>
      </c>
      <c r="AD99" t="s">
        <v>217</v>
      </c>
      <c r="AE99" t="s">
        <v>218</v>
      </c>
    </row>
    <row r="100" spans="2:31" x14ac:dyDescent="0.3">
      <c r="B100">
        <f>COUNTIF(Speelschema!U$8:U$77,Calc3e!D100)</f>
        <v>1</v>
      </c>
      <c r="C100">
        <v>74</v>
      </c>
      <c r="D100" t="str">
        <f>Speelschema!U76</f>
        <v>Ghana</v>
      </c>
      <c r="E100">
        <v>74</v>
      </c>
      <c r="I100">
        <v>69</v>
      </c>
      <c r="K100" t="s">
        <v>15</v>
      </c>
      <c r="M100" t="s">
        <v>13</v>
      </c>
      <c r="N100" t="s">
        <v>12</v>
      </c>
      <c r="O100" t="s">
        <v>9</v>
      </c>
      <c r="Q100" t="s">
        <v>11</v>
      </c>
      <c r="R100" t="s">
        <v>14</v>
      </c>
      <c r="T100" t="s">
        <v>97</v>
      </c>
      <c r="U100" t="s">
        <v>5</v>
      </c>
      <c r="V100" t="str">
        <f t="shared" si="12"/>
        <v>BDEFHIKL</v>
      </c>
      <c r="X100" t="s">
        <v>211</v>
      </c>
      <c r="Y100" t="s">
        <v>213</v>
      </c>
      <c r="Z100" t="s">
        <v>221</v>
      </c>
      <c r="AA100" t="s">
        <v>219</v>
      </c>
      <c r="AB100" t="s">
        <v>215</v>
      </c>
      <c r="AC100" t="s">
        <v>214</v>
      </c>
      <c r="AD100" t="s">
        <v>217</v>
      </c>
      <c r="AE100" t="s">
        <v>218</v>
      </c>
    </row>
    <row r="101" spans="2:31" x14ac:dyDescent="0.3">
      <c r="B101">
        <f>COUNTIF(Speelschema!U$8:U$77,Calc3e!D101)</f>
        <v>0</v>
      </c>
      <c r="C101">
        <v>75</v>
      </c>
      <c r="D101" t="s">
        <v>142</v>
      </c>
      <c r="E101">
        <v>75</v>
      </c>
      <c r="I101">
        <v>70</v>
      </c>
      <c r="K101" t="s">
        <v>15</v>
      </c>
      <c r="M101" t="s">
        <v>13</v>
      </c>
      <c r="N101" t="s">
        <v>12</v>
      </c>
      <c r="O101" t="s">
        <v>9</v>
      </c>
      <c r="Q101" t="s">
        <v>11</v>
      </c>
      <c r="R101" t="s">
        <v>14</v>
      </c>
      <c r="S101" t="s">
        <v>6</v>
      </c>
      <c r="U101" t="s">
        <v>5</v>
      </c>
      <c r="V101" t="str">
        <f t="shared" si="12"/>
        <v>BDEFHIJL</v>
      </c>
      <c r="X101" t="s">
        <v>211</v>
      </c>
      <c r="Y101" t="s">
        <v>212</v>
      </c>
      <c r="Z101" t="s">
        <v>221</v>
      </c>
      <c r="AA101" t="s">
        <v>219</v>
      </c>
      <c r="AB101" t="s">
        <v>215</v>
      </c>
      <c r="AC101" t="s">
        <v>214</v>
      </c>
      <c r="AD101" t="s">
        <v>217</v>
      </c>
      <c r="AE101" t="s">
        <v>213</v>
      </c>
    </row>
    <row r="102" spans="2:31" x14ac:dyDescent="0.3">
      <c r="B102">
        <f>COUNTIF(Speelschema!U$8:U$77,Calc3e!D102)</f>
        <v>0</v>
      </c>
      <c r="C102">
        <v>76</v>
      </c>
      <c r="D102" t="s">
        <v>143</v>
      </c>
      <c r="E102">
        <v>76</v>
      </c>
      <c r="I102">
        <v>71</v>
      </c>
      <c r="K102" t="s">
        <v>15</v>
      </c>
      <c r="M102" t="s">
        <v>13</v>
      </c>
      <c r="N102" t="s">
        <v>12</v>
      </c>
      <c r="O102" t="s">
        <v>9</v>
      </c>
      <c r="Q102" t="s">
        <v>11</v>
      </c>
      <c r="R102" t="s">
        <v>14</v>
      </c>
      <c r="S102" t="s">
        <v>6</v>
      </c>
      <c r="T102" t="s">
        <v>97</v>
      </c>
      <c r="V102" t="str">
        <f t="shared" si="12"/>
        <v>BDEFHIJK</v>
      </c>
      <c r="X102" t="s">
        <v>211</v>
      </c>
      <c r="Y102" t="s">
        <v>212</v>
      </c>
      <c r="Z102" t="s">
        <v>221</v>
      </c>
      <c r="AA102" t="s">
        <v>219</v>
      </c>
      <c r="AB102" t="s">
        <v>215</v>
      </c>
      <c r="AC102" t="s">
        <v>214</v>
      </c>
      <c r="AD102" t="s">
        <v>213</v>
      </c>
      <c r="AE102" t="s">
        <v>218</v>
      </c>
    </row>
    <row r="103" spans="2:31" x14ac:dyDescent="0.3">
      <c r="B103">
        <f>COUNTIF(Speelschema!U$8:U$77,Calc3e!D103)</f>
        <v>0</v>
      </c>
      <c r="C103">
        <v>77</v>
      </c>
      <c r="D103" t="s">
        <v>144</v>
      </c>
      <c r="E103">
        <v>77</v>
      </c>
      <c r="I103">
        <v>72</v>
      </c>
      <c r="K103" t="s">
        <v>15</v>
      </c>
      <c r="M103" t="s">
        <v>13</v>
      </c>
      <c r="N103" t="s">
        <v>12</v>
      </c>
      <c r="O103" t="s">
        <v>9</v>
      </c>
      <c r="P103" t="s">
        <v>7</v>
      </c>
      <c r="S103" t="s">
        <v>6</v>
      </c>
      <c r="T103" t="s">
        <v>97</v>
      </c>
      <c r="U103" t="s">
        <v>5</v>
      </c>
      <c r="V103" t="str">
        <f t="shared" si="12"/>
        <v>BDEFGJKL</v>
      </c>
      <c r="X103" t="s">
        <v>211</v>
      </c>
      <c r="Y103" t="s">
        <v>216</v>
      </c>
      <c r="Z103" t="s">
        <v>221</v>
      </c>
      <c r="AA103" t="s">
        <v>219</v>
      </c>
      <c r="AB103" t="s">
        <v>212</v>
      </c>
      <c r="AC103" t="s">
        <v>214</v>
      </c>
      <c r="AD103" t="s">
        <v>217</v>
      </c>
      <c r="AE103" t="s">
        <v>218</v>
      </c>
    </row>
    <row r="104" spans="2:31" x14ac:dyDescent="0.3">
      <c r="B104">
        <f>COUNTIF(Speelschema!U$8:U$77,Calc3e!D104)</f>
        <v>0</v>
      </c>
      <c r="C104">
        <v>78</v>
      </c>
      <c r="D104">
        <v>0</v>
      </c>
      <c r="E104">
        <v>78</v>
      </c>
      <c r="I104">
        <v>73</v>
      </c>
      <c r="K104" t="s">
        <v>15</v>
      </c>
      <c r="M104" t="s">
        <v>13</v>
      </c>
      <c r="N104" t="s">
        <v>12</v>
      </c>
      <c r="O104" t="s">
        <v>9</v>
      </c>
      <c r="P104" t="s">
        <v>7</v>
      </c>
      <c r="R104" t="s">
        <v>14</v>
      </c>
      <c r="T104" t="s">
        <v>97</v>
      </c>
      <c r="U104" t="s">
        <v>5</v>
      </c>
      <c r="V104" t="str">
        <f t="shared" si="12"/>
        <v>BDEFGIKL</v>
      </c>
      <c r="X104" t="s">
        <v>211</v>
      </c>
      <c r="Y104" t="s">
        <v>216</v>
      </c>
      <c r="Z104" t="s">
        <v>221</v>
      </c>
      <c r="AA104" t="s">
        <v>219</v>
      </c>
      <c r="AB104" t="s">
        <v>213</v>
      </c>
      <c r="AC104" t="s">
        <v>214</v>
      </c>
      <c r="AD104" t="s">
        <v>217</v>
      </c>
      <c r="AE104" t="s">
        <v>218</v>
      </c>
    </row>
    <row r="105" spans="2:31" x14ac:dyDescent="0.3">
      <c r="B105">
        <f>COUNTIF(Speelschema!U$8:U$77,Calc3e!D105)</f>
        <v>0</v>
      </c>
      <c r="C105">
        <v>79</v>
      </c>
      <c r="D105" t="s">
        <v>145</v>
      </c>
      <c r="E105">
        <v>79</v>
      </c>
      <c r="I105">
        <v>74</v>
      </c>
      <c r="K105" t="s">
        <v>15</v>
      </c>
      <c r="M105" t="s">
        <v>13</v>
      </c>
      <c r="N105" t="s">
        <v>12</v>
      </c>
      <c r="O105" t="s">
        <v>9</v>
      </c>
      <c r="P105" t="s">
        <v>7</v>
      </c>
      <c r="R105" t="s">
        <v>14</v>
      </c>
      <c r="S105" t="s">
        <v>6</v>
      </c>
      <c r="U105" t="s">
        <v>5</v>
      </c>
      <c r="V105" t="str">
        <f t="shared" si="12"/>
        <v>BDEFGIJL</v>
      </c>
      <c r="X105" t="s">
        <v>211</v>
      </c>
      <c r="Y105" t="s">
        <v>216</v>
      </c>
      <c r="Z105" t="s">
        <v>221</v>
      </c>
      <c r="AA105" t="s">
        <v>219</v>
      </c>
      <c r="AB105" t="s">
        <v>212</v>
      </c>
      <c r="AC105" t="s">
        <v>214</v>
      </c>
      <c r="AD105" t="s">
        <v>217</v>
      </c>
      <c r="AE105" t="s">
        <v>213</v>
      </c>
    </row>
    <row r="106" spans="2:31" x14ac:dyDescent="0.3">
      <c r="B106">
        <f>COUNTIF(Speelschema!U$8:U$77,Calc3e!D106)</f>
        <v>0</v>
      </c>
      <c r="C106">
        <v>80</v>
      </c>
      <c r="D106">
        <v>0</v>
      </c>
      <c r="E106">
        <v>80</v>
      </c>
      <c r="I106">
        <v>75</v>
      </c>
      <c r="K106" t="s">
        <v>15</v>
      </c>
      <c r="M106" t="s">
        <v>13</v>
      </c>
      <c r="N106" t="s">
        <v>12</v>
      </c>
      <c r="O106" t="s">
        <v>9</v>
      </c>
      <c r="P106" t="s">
        <v>7</v>
      </c>
      <c r="R106" t="s">
        <v>14</v>
      </c>
      <c r="S106" t="s">
        <v>6</v>
      </c>
      <c r="T106" t="s">
        <v>97</v>
      </c>
      <c r="V106" t="str">
        <f t="shared" si="12"/>
        <v>BDEFGIJK</v>
      </c>
      <c r="X106" t="s">
        <v>211</v>
      </c>
      <c r="Y106" t="s">
        <v>216</v>
      </c>
      <c r="Z106" t="s">
        <v>221</v>
      </c>
      <c r="AA106" t="s">
        <v>219</v>
      </c>
      <c r="AB106" t="s">
        <v>212</v>
      </c>
      <c r="AC106" t="s">
        <v>214</v>
      </c>
      <c r="AD106" t="s">
        <v>213</v>
      </c>
      <c r="AE106" t="s">
        <v>218</v>
      </c>
    </row>
    <row r="107" spans="2:31" x14ac:dyDescent="0.3">
      <c r="B107">
        <f>COUNTIF(Speelschema!U$8:U$77,Calc3e!D107)</f>
        <v>0</v>
      </c>
      <c r="C107">
        <v>81</v>
      </c>
      <c r="D107" t="s">
        <v>146</v>
      </c>
      <c r="E107">
        <v>81</v>
      </c>
      <c r="I107">
        <v>76</v>
      </c>
      <c r="K107" t="s">
        <v>15</v>
      </c>
      <c r="M107" t="s">
        <v>13</v>
      </c>
      <c r="N107" t="s">
        <v>12</v>
      </c>
      <c r="O107" t="s">
        <v>9</v>
      </c>
      <c r="P107" t="s">
        <v>7</v>
      </c>
      <c r="Q107" t="s">
        <v>11</v>
      </c>
      <c r="T107" t="s">
        <v>97</v>
      </c>
      <c r="U107" t="s">
        <v>5</v>
      </c>
      <c r="V107" t="str">
        <f t="shared" si="12"/>
        <v>BDEFGHKL</v>
      </c>
      <c r="X107" t="s">
        <v>211</v>
      </c>
      <c r="Y107" t="s">
        <v>216</v>
      </c>
      <c r="Z107" t="s">
        <v>221</v>
      </c>
      <c r="AA107" t="s">
        <v>219</v>
      </c>
      <c r="AB107" t="s">
        <v>215</v>
      </c>
      <c r="AC107" t="s">
        <v>214</v>
      </c>
      <c r="AD107" t="s">
        <v>217</v>
      </c>
      <c r="AE107" t="s">
        <v>218</v>
      </c>
    </row>
    <row r="108" spans="2:31" x14ac:dyDescent="0.3">
      <c r="B108">
        <f>COUNTIF(Speelschema!U$8:U$77,Calc3e!D108)</f>
        <v>1</v>
      </c>
      <c r="C108">
        <v>82</v>
      </c>
      <c r="D108" t="str">
        <f>Speelschema!U35</f>
        <v>Curaçao</v>
      </c>
      <c r="E108">
        <v>82</v>
      </c>
      <c r="I108">
        <v>77</v>
      </c>
      <c r="K108" t="s">
        <v>15</v>
      </c>
      <c r="M108" t="s">
        <v>13</v>
      </c>
      <c r="N108" t="s">
        <v>12</v>
      </c>
      <c r="O108" t="s">
        <v>9</v>
      </c>
      <c r="P108" t="s">
        <v>7</v>
      </c>
      <c r="Q108" t="s">
        <v>11</v>
      </c>
      <c r="S108" t="s">
        <v>6</v>
      </c>
      <c r="U108" t="s">
        <v>5</v>
      </c>
      <c r="V108" t="str">
        <f t="shared" si="12"/>
        <v>BDEFGHJL</v>
      </c>
      <c r="X108" t="s">
        <v>215</v>
      </c>
      <c r="Y108" t="s">
        <v>216</v>
      </c>
      <c r="Z108" t="s">
        <v>221</v>
      </c>
      <c r="AA108" t="s">
        <v>219</v>
      </c>
      <c r="AB108" t="s">
        <v>212</v>
      </c>
      <c r="AC108" t="s">
        <v>214</v>
      </c>
      <c r="AD108" t="s">
        <v>217</v>
      </c>
      <c r="AE108" t="s">
        <v>211</v>
      </c>
    </row>
    <row r="109" spans="2:31" x14ac:dyDescent="0.3">
      <c r="B109">
        <f>COUNTIF(Speelschema!U$8:U$77,Calc3e!D109)</f>
        <v>1</v>
      </c>
      <c r="C109">
        <v>83</v>
      </c>
      <c r="D109" t="str">
        <f>Speelschema!U20</f>
        <v>Haïti</v>
      </c>
      <c r="E109">
        <v>83</v>
      </c>
      <c r="I109">
        <v>78</v>
      </c>
      <c r="K109" t="s">
        <v>15</v>
      </c>
      <c r="M109" t="s">
        <v>13</v>
      </c>
      <c r="N109" t="s">
        <v>12</v>
      </c>
      <c r="O109" t="s">
        <v>9</v>
      </c>
      <c r="P109" t="s">
        <v>7</v>
      </c>
      <c r="Q109" t="s">
        <v>11</v>
      </c>
      <c r="S109" t="s">
        <v>6</v>
      </c>
      <c r="T109" t="s">
        <v>97</v>
      </c>
      <c r="V109" t="str">
        <f t="shared" si="12"/>
        <v>BDEFGHJK</v>
      </c>
      <c r="X109" t="s">
        <v>215</v>
      </c>
      <c r="Y109" t="s">
        <v>216</v>
      </c>
      <c r="Z109" t="s">
        <v>221</v>
      </c>
      <c r="AA109" t="s">
        <v>219</v>
      </c>
      <c r="AB109" t="s">
        <v>212</v>
      </c>
      <c r="AC109" t="s">
        <v>214</v>
      </c>
      <c r="AD109" t="s">
        <v>211</v>
      </c>
      <c r="AE109" t="s">
        <v>218</v>
      </c>
    </row>
    <row r="110" spans="2:31" x14ac:dyDescent="0.3">
      <c r="B110">
        <f>COUNTIF(Speelschema!U$8:U$77,Calc3e!D110)</f>
        <v>0</v>
      </c>
      <c r="C110">
        <v>84</v>
      </c>
      <c r="D110">
        <v>0</v>
      </c>
      <c r="E110">
        <v>84</v>
      </c>
      <c r="I110">
        <v>79</v>
      </c>
      <c r="K110" t="s">
        <v>15</v>
      </c>
      <c r="M110" t="s">
        <v>13</v>
      </c>
      <c r="N110" t="s">
        <v>12</v>
      </c>
      <c r="O110" t="s">
        <v>9</v>
      </c>
      <c r="P110" t="s">
        <v>7</v>
      </c>
      <c r="Q110" t="s">
        <v>11</v>
      </c>
      <c r="R110" t="s">
        <v>14</v>
      </c>
      <c r="U110" t="s">
        <v>5</v>
      </c>
      <c r="V110" t="str">
        <f t="shared" si="12"/>
        <v>BDEFGHIL</v>
      </c>
      <c r="X110" t="s">
        <v>211</v>
      </c>
      <c r="Y110" t="s">
        <v>216</v>
      </c>
      <c r="Z110" t="s">
        <v>221</v>
      </c>
      <c r="AA110" t="s">
        <v>219</v>
      </c>
      <c r="AB110" t="s">
        <v>215</v>
      </c>
      <c r="AC110" t="s">
        <v>214</v>
      </c>
      <c r="AD110" t="s">
        <v>217</v>
      </c>
      <c r="AE110" t="s">
        <v>213</v>
      </c>
    </row>
    <row r="111" spans="2:31" x14ac:dyDescent="0.3">
      <c r="B111">
        <f>COUNTIF(Speelschema!U$8:U$77,Calc3e!D111)</f>
        <v>1</v>
      </c>
      <c r="C111">
        <v>85</v>
      </c>
      <c r="D111" t="str">
        <f>Speelschema!U45</f>
        <v>Nieuw-Zeeland</v>
      </c>
      <c r="E111">
        <v>85</v>
      </c>
      <c r="I111">
        <v>80</v>
      </c>
      <c r="K111" t="s">
        <v>15</v>
      </c>
      <c r="M111" t="s">
        <v>13</v>
      </c>
      <c r="N111" t="s">
        <v>12</v>
      </c>
      <c r="O111" t="s">
        <v>9</v>
      </c>
      <c r="P111" t="s">
        <v>7</v>
      </c>
      <c r="Q111" t="s">
        <v>11</v>
      </c>
      <c r="R111" t="s">
        <v>14</v>
      </c>
      <c r="T111" t="s">
        <v>97</v>
      </c>
      <c r="V111" t="str">
        <f t="shared" si="12"/>
        <v>BDEFGHIK</v>
      </c>
      <c r="X111" t="s">
        <v>211</v>
      </c>
      <c r="Y111" t="s">
        <v>216</v>
      </c>
      <c r="Z111" t="s">
        <v>221</v>
      </c>
      <c r="AA111" t="s">
        <v>219</v>
      </c>
      <c r="AB111" t="s">
        <v>215</v>
      </c>
      <c r="AC111" t="s">
        <v>214</v>
      </c>
      <c r="AD111" t="s">
        <v>213</v>
      </c>
      <c r="AE111" t="s">
        <v>218</v>
      </c>
    </row>
    <row r="112" spans="2:31" x14ac:dyDescent="0.3">
      <c r="B112">
        <f>COUNTIF(Speelschema!U$8:U$77,Calc3e!D112)</f>
        <v>0</v>
      </c>
      <c r="C112">
        <v>86</v>
      </c>
      <c r="D112" t="s">
        <v>147</v>
      </c>
      <c r="E112">
        <v>86</v>
      </c>
      <c r="I112">
        <v>81</v>
      </c>
      <c r="K112" t="s">
        <v>15</v>
      </c>
      <c r="M112" t="s">
        <v>13</v>
      </c>
      <c r="N112" t="s">
        <v>12</v>
      </c>
      <c r="O112" t="s">
        <v>9</v>
      </c>
      <c r="P112" t="s">
        <v>7</v>
      </c>
      <c r="Q112" t="s">
        <v>11</v>
      </c>
      <c r="R112" t="s">
        <v>14</v>
      </c>
      <c r="S112" t="s">
        <v>6</v>
      </c>
      <c r="V112" t="str">
        <f t="shared" si="12"/>
        <v>BDEFGHIJ</v>
      </c>
      <c r="X112" t="s">
        <v>215</v>
      </c>
      <c r="Y112" t="s">
        <v>216</v>
      </c>
      <c r="Z112" t="s">
        <v>221</v>
      </c>
      <c r="AA112" t="s">
        <v>219</v>
      </c>
      <c r="AB112" t="s">
        <v>212</v>
      </c>
      <c r="AC112" t="s">
        <v>214</v>
      </c>
      <c r="AD112" t="s">
        <v>211</v>
      </c>
      <c r="AE112" t="s">
        <v>213</v>
      </c>
    </row>
    <row r="113" spans="9:31" x14ac:dyDescent="0.3">
      <c r="I113">
        <v>82</v>
      </c>
      <c r="K113" t="s">
        <v>15</v>
      </c>
      <c r="L113" t="s">
        <v>16</v>
      </c>
      <c r="P113" t="s">
        <v>7</v>
      </c>
      <c r="Q113" t="s">
        <v>11</v>
      </c>
      <c r="R113" t="s">
        <v>14</v>
      </c>
      <c r="S113" t="s">
        <v>6</v>
      </c>
      <c r="T113" t="s">
        <v>97</v>
      </c>
      <c r="U113" t="s">
        <v>5</v>
      </c>
      <c r="V113" t="str">
        <f t="shared" si="12"/>
        <v>BCGHIJKL</v>
      </c>
      <c r="X113" t="s">
        <v>215</v>
      </c>
      <c r="Y113" t="s">
        <v>212</v>
      </c>
      <c r="Z113" t="s">
        <v>221</v>
      </c>
      <c r="AA113" t="s">
        <v>220</v>
      </c>
      <c r="AB113" t="s">
        <v>213</v>
      </c>
      <c r="AC113" t="s">
        <v>216</v>
      </c>
      <c r="AD113" t="s">
        <v>217</v>
      </c>
      <c r="AE113" t="s">
        <v>218</v>
      </c>
    </row>
    <row r="114" spans="9:31" x14ac:dyDescent="0.3">
      <c r="I114">
        <v>83</v>
      </c>
      <c r="K114" t="s">
        <v>15</v>
      </c>
      <c r="L114" t="s">
        <v>16</v>
      </c>
      <c r="O114" t="s">
        <v>9</v>
      </c>
      <c r="Q114" t="s">
        <v>11</v>
      </c>
      <c r="R114" t="s">
        <v>14</v>
      </c>
      <c r="S114" t="s">
        <v>6</v>
      </c>
      <c r="T114" t="s">
        <v>97</v>
      </c>
      <c r="U114" t="s">
        <v>5</v>
      </c>
      <c r="V114" t="str">
        <f t="shared" si="12"/>
        <v>BCFHIJKL</v>
      </c>
      <c r="X114" t="s">
        <v>215</v>
      </c>
      <c r="Y114" t="s">
        <v>212</v>
      </c>
      <c r="Z114" t="s">
        <v>221</v>
      </c>
      <c r="AA114" t="s">
        <v>220</v>
      </c>
      <c r="AB114" t="s">
        <v>213</v>
      </c>
      <c r="AC114" t="s">
        <v>214</v>
      </c>
      <c r="AD114" t="s">
        <v>217</v>
      </c>
      <c r="AE114" t="s">
        <v>218</v>
      </c>
    </row>
    <row r="115" spans="9:31" x14ac:dyDescent="0.3">
      <c r="I115">
        <v>84</v>
      </c>
      <c r="K115" t="s">
        <v>15</v>
      </c>
      <c r="L115" t="s">
        <v>16</v>
      </c>
      <c r="O115" t="s">
        <v>9</v>
      </c>
      <c r="P115" t="s">
        <v>7</v>
      </c>
      <c r="R115" t="s">
        <v>14</v>
      </c>
      <c r="S115" t="s">
        <v>6</v>
      </c>
      <c r="T115" t="s">
        <v>97</v>
      </c>
      <c r="U115" t="s">
        <v>5</v>
      </c>
      <c r="V115" t="str">
        <f t="shared" si="12"/>
        <v>BCFGIJKL</v>
      </c>
      <c r="X115" t="s">
        <v>213</v>
      </c>
      <c r="Y115" t="s">
        <v>216</v>
      </c>
      <c r="Z115" t="s">
        <v>221</v>
      </c>
      <c r="AA115" t="s">
        <v>220</v>
      </c>
      <c r="AB115" t="s">
        <v>212</v>
      </c>
      <c r="AC115" t="s">
        <v>214</v>
      </c>
      <c r="AD115" t="s">
        <v>217</v>
      </c>
      <c r="AE115" t="s">
        <v>218</v>
      </c>
    </row>
    <row r="116" spans="9:31" x14ac:dyDescent="0.3">
      <c r="I116">
        <v>85</v>
      </c>
      <c r="K116" t="s">
        <v>15</v>
      </c>
      <c r="L116" t="s">
        <v>16</v>
      </c>
      <c r="O116" t="s">
        <v>9</v>
      </c>
      <c r="P116" t="s">
        <v>7</v>
      </c>
      <c r="Q116" t="s">
        <v>11</v>
      </c>
      <c r="S116" t="s">
        <v>6</v>
      </c>
      <c r="T116" t="s">
        <v>97</v>
      </c>
      <c r="U116" t="s">
        <v>5</v>
      </c>
      <c r="V116" t="str">
        <f t="shared" si="12"/>
        <v>BCFGHJKL</v>
      </c>
      <c r="X116" t="s">
        <v>215</v>
      </c>
      <c r="Y116" t="s">
        <v>216</v>
      </c>
      <c r="Z116" t="s">
        <v>221</v>
      </c>
      <c r="AA116" t="s">
        <v>220</v>
      </c>
      <c r="AB116" t="s">
        <v>212</v>
      </c>
      <c r="AC116" t="s">
        <v>214</v>
      </c>
      <c r="AD116" t="s">
        <v>217</v>
      </c>
      <c r="AE116" t="s">
        <v>218</v>
      </c>
    </row>
    <row r="117" spans="9:31" x14ac:dyDescent="0.3">
      <c r="I117">
        <v>86</v>
      </c>
      <c r="K117" t="s">
        <v>15</v>
      </c>
      <c r="L117" t="s">
        <v>16</v>
      </c>
      <c r="O117" t="s">
        <v>9</v>
      </c>
      <c r="P117" t="s">
        <v>7</v>
      </c>
      <c r="Q117" t="s">
        <v>11</v>
      </c>
      <c r="R117" t="s">
        <v>14</v>
      </c>
      <c r="T117" t="s">
        <v>97</v>
      </c>
      <c r="U117" t="s">
        <v>5</v>
      </c>
      <c r="V117" t="str">
        <f t="shared" si="12"/>
        <v>BCFGHIKL</v>
      </c>
      <c r="X117" t="s">
        <v>215</v>
      </c>
      <c r="Y117" t="s">
        <v>216</v>
      </c>
      <c r="Z117" t="s">
        <v>221</v>
      </c>
      <c r="AA117" t="s">
        <v>220</v>
      </c>
      <c r="AB117" t="s">
        <v>213</v>
      </c>
      <c r="AC117" t="s">
        <v>214</v>
      </c>
      <c r="AD117" t="s">
        <v>217</v>
      </c>
      <c r="AE117" t="s">
        <v>218</v>
      </c>
    </row>
    <row r="118" spans="9:31" x14ac:dyDescent="0.3">
      <c r="I118">
        <v>87</v>
      </c>
      <c r="K118" t="s">
        <v>15</v>
      </c>
      <c r="L118" t="s">
        <v>16</v>
      </c>
      <c r="O118" t="s">
        <v>9</v>
      </c>
      <c r="P118" t="s">
        <v>7</v>
      </c>
      <c r="Q118" t="s">
        <v>11</v>
      </c>
      <c r="R118" t="s">
        <v>14</v>
      </c>
      <c r="S118" t="s">
        <v>6</v>
      </c>
      <c r="U118" t="s">
        <v>5</v>
      </c>
      <c r="V118" t="str">
        <f t="shared" si="12"/>
        <v>BCFGHIJL</v>
      </c>
      <c r="X118" t="s">
        <v>215</v>
      </c>
      <c r="Y118" t="s">
        <v>216</v>
      </c>
      <c r="Z118" t="s">
        <v>221</v>
      </c>
      <c r="AA118" t="s">
        <v>220</v>
      </c>
      <c r="AB118" t="s">
        <v>212</v>
      </c>
      <c r="AC118" t="s">
        <v>214</v>
      </c>
      <c r="AD118" t="s">
        <v>217</v>
      </c>
      <c r="AE118" t="s">
        <v>213</v>
      </c>
    </row>
    <row r="119" spans="9:31" x14ac:dyDescent="0.3">
      <c r="I119">
        <v>88</v>
      </c>
      <c r="K119" t="s">
        <v>15</v>
      </c>
      <c r="L119" t="s">
        <v>16</v>
      </c>
      <c r="O119" t="s">
        <v>9</v>
      </c>
      <c r="P119" t="s">
        <v>7</v>
      </c>
      <c r="Q119" t="s">
        <v>11</v>
      </c>
      <c r="R119" t="s">
        <v>14</v>
      </c>
      <c r="S119" t="s">
        <v>6</v>
      </c>
      <c r="T119" t="s">
        <v>97</v>
      </c>
      <c r="V119" t="str">
        <f t="shared" si="12"/>
        <v>BCFGHIJK</v>
      </c>
      <c r="X119" t="s">
        <v>215</v>
      </c>
      <c r="Y119" t="s">
        <v>216</v>
      </c>
      <c r="Z119" t="s">
        <v>221</v>
      </c>
      <c r="AA119" t="s">
        <v>220</v>
      </c>
      <c r="AB119" t="s">
        <v>212</v>
      </c>
      <c r="AC119" t="s">
        <v>214</v>
      </c>
      <c r="AD119" t="s">
        <v>213</v>
      </c>
      <c r="AE119" t="s">
        <v>218</v>
      </c>
    </row>
    <row r="120" spans="9:31" x14ac:dyDescent="0.3">
      <c r="I120">
        <v>89</v>
      </c>
      <c r="K120" t="s">
        <v>15</v>
      </c>
      <c r="L120" t="s">
        <v>16</v>
      </c>
      <c r="N120" t="s">
        <v>12</v>
      </c>
      <c r="Q120" t="s">
        <v>11</v>
      </c>
      <c r="R120" t="s">
        <v>14</v>
      </c>
      <c r="S120" t="s">
        <v>6</v>
      </c>
      <c r="T120" t="s">
        <v>97</v>
      </c>
      <c r="U120" t="s">
        <v>5</v>
      </c>
      <c r="V120" t="str">
        <f t="shared" si="12"/>
        <v>BCEHIJKL</v>
      </c>
      <c r="X120" t="s">
        <v>211</v>
      </c>
      <c r="Y120" t="s">
        <v>212</v>
      </c>
      <c r="Z120" t="s">
        <v>221</v>
      </c>
      <c r="AA120" t="s">
        <v>220</v>
      </c>
      <c r="AB120" t="s">
        <v>213</v>
      </c>
      <c r="AC120" t="s">
        <v>215</v>
      </c>
      <c r="AD120" t="s">
        <v>217</v>
      </c>
      <c r="AE120" t="s">
        <v>218</v>
      </c>
    </row>
    <row r="121" spans="9:31" x14ac:dyDescent="0.3">
      <c r="I121">
        <v>90</v>
      </c>
      <c r="K121" t="s">
        <v>15</v>
      </c>
      <c r="L121" t="s">
        <v>16</v>
      </c>
      <c r="N121" t="s">
        <v>12</v>
      </c>
      <c r="P121" t="s">
        <v>7</v>
      </c>
      <c r="R121" t="s">
        <v>14</v>
      </c>
      <c r="S121" t="s">
        <v>6</v>
      </c>
      <c r="T121" t="s">
        <v>97</v>
      </c>
      <c r="U121" t="s">
        <v>5</v>
      </c>
      <c r="V121" t="str">
        <f t="shared" si="12"/>
        <v>BCEGIJKL</v>
      </c>
      <c r="X121" t="s">
        <v>211</v>
      </c>
      <c r="Y121" t="s">
        <v>212</v>
      </c>
      <c r="Z121" t="s">
        <v>221</v>
      </c>
      <c r="AA121" t="s">
        <v>220</v>
      </c>
      <c r="AB121" t="s">
        <v>213</v>
      </c>
      <c r="AC121" t="s">
        <v>216</v>
      </c>
      <c r="AD121" t="s">
        <v>217</v>
      </c>
      <c r="AE121" t="s">
        <v>218</v>
      </c>
    </row>
    <row r="122" spans="9:31" x14ac:dyDescent="0.3">
      <c r="I122">
        <v>91</v>
      </c>
      <c r="K122" t="s">
        <v>15</v>
      </c>
      <c r="L122" t="s">
        <v>16</v>
      </c>
      <c r="N122" t="s">
        <v>12</v>
      </c>
      <c r="P122" t="s">
        <v>7</v>
      </c>
      <c r="Q122" t="s">
        <v>11</v>
      </c>
      <c r="S122" t="s">
        <v>6</v>
      </c>
      <c r="T122" t="s">
        <v>97</v>
      </c>
      <c r="U122" t="s">
        <v>5</v>
      </c>
      <c r="V122" t="str">
        <f t="shared" si="12"/>
        <v>BCEGHJKL</v>
      </c>
      <c r="X122" t="s">
        <v>211</v>
      </c>
      <c r="Y122" t="s">
        <v>212</v>
      </c>
      <c r="Z122" t="s">
        <v>221</v>
      </c>
      <c r="AA122" t="s">
        <v>220</v>
      </c>
      <c r="AB122" t="s">
        <v>215</v>
      </c>
      <c r="AC122" t="s">
        <v>216</v>
      </c>
      <c r="AD122" t="s">
        <v>217</v>
      </c>
      <c r="AE122" t="s">
        <v>218</v>
      </c>
    </row>
    <row r="123" spans="9:31" x14ac:dyDescent="0.3">
      <c r="I123">
        <v>92</v>
      </c>
      <c r="K123" t="s">
        <v>15</v>
      </c>
      <c r="L123" t="s">
        <v>16</v>
      </c>
      <c r="N123" t="s">
        <v>12</v>
      </c>
      <c r="P123" t="s">
        <v>7</v>
      </c>
      <c r="Q123" t="s">
        <v>11</v>
      </c>
      <c r="R123" t="s">
        <v>14</v>
      </c>
      <c r="T123" t="s">
        <v>97</v>
      </c>
      <c r="U123" t="s">
        <v>5</v>
      </c>
      <c r="V123" t="str">
        <f t="shared" si="12"/>
        <v>BCEGHIKL</v>
      </c>
      <c r="X123" t="s">
        <v>211</v>
      </c>
      <c r="Y123" t="s">
        <v>216</v>
      </c>
      <c r="Z123" t="s">
        <v>221</v>
      </c>
      <c r="AA123" t="s">
        <v>220</v>
      </c>
      <c r="AB123" t="s">
        <v>213</v>
      </c>
      <c r="AC123" t="s">
        <v>215</v>
      </c>
      <c r="AD123" t="s">
        <v>217</v>
      </c>
      <c r="AE123" t="s">
        <v>218</v>
      </c>
    </row>
    <row r="124" spans="9:31" x14ac:dyDescent="0.3">
      <c r="I124">
        <v>93</v>
      </c>
      <c r="K124" t="s">
        <v>15</v>
      </c>
      <c r="L124" t="s">
        <v>16</v>
      </c>
      <c r="N124" t="s">
        <v>12</v>
      </c>
      <c r="P124" t="s">
        <v>7</v>
      </c>
      <c r="Q124" t="s">
        <v>11</v>
      </c>
      <c r="R124" t="s">
        <v>14</v>
      </c>
      <c r="S124" t="s">
        <v>6</v>
      </c>
      <c r="U124" t="s">
        <v>5</v>
      </c>
      <c r="V124" t="str">
        <f t="shared" si="12"/>
        <v>BCEGHIJL</v>
      </c>
      <c r="X124" t="s">
        <v>211</v>
      </c>
      <c r="Y124" t="s">
        <v>212</v>
      </c>
      <c r="Z124" t="s">
        <v>221</v>
      </c>
      <c r="AA124" t="s">
        <v>220</v>
      </c>
      <c r="AB124" t="s">
        <v>215</v>
      </c>
      <c r="AC124" t="s">
        <v>216</v>
      </c>
      <c r="AD124" t="s">
        <v>217</v>
      </c>
      <c r="AE124" t="s">
        <v>213</v>
      </c>
    </row>
    <row r="125" spans="9:31" x14ac:dyDescent="0.3">
      <c r="I125">
        <v>94</v>
      </c>
      <c r="K125" t="s">
        <v>15</v>
      </c>
      <c r="L125" t="s">
        <v>16</v>
      </c>
      <c r="N125" t="s">
        <v>12</v>
      </c>
      <c r="P125" t="s">
        <v>7</v>
      </c>
      <c r="Q125" t="s">
        <v>11</v>
      </c>
      <c r="R125" t="s">
        <v>14</v>
      </c>
      <c r="S125" t="s">
        <v>6</v>
      </c>
      <c r="T125" t="s">
        <v>97</v>
      </c>
      <c r="V125" t="str">
        <f t="shared" si="12"/>
        <v>BCEGHIJK</v>
      </c>
      <c r="X125" t="s">
        <v>211</v>
      </c>
      <c r="Y125" t="s">
        <v>212</v>
      </c>
      <c r="Z125" t="s">
        <v>221</v>
      </c>
      <c r="AA125" t="s">
        <v>220</v>
      </c>
      <c r="AB125" t="s">
        <v>215</v>
      </c>
      <c r="AC125" t="s">
        <v>216</v>
      </c>
      <c r="AD125" t="s">
        <v>213</v>
      </c>
      <c r="AE125" t="s">
        <v>218</v>
      </c>
    </row>
    <row r="126" spans="9:31" x14ac:dyDescent="0.3">
      <c r="I126">
        <v>95</v>
      </c>
      <c r="K126" t="s">
        <v>15</v>
      </c>
      <c r="L126" t="s">
        <v>16</v>
      </c>
      <c r="N126" t="s">
        <v>12</v>
      </c>
      <c r="O126" t="s">
        <v>9</v>
      </c>
      <c r="R126" t="s">
        <v>14</v>
      </c>
      <c r="S126" t="s">
        <v>6</v>
      </c>
      <c r="T126" t="s">
        <v>97</v>
      </c>
      <c r="U126" t="s">
        <v>5</v>
      </c>
      <c r="V126" t="str">
        <f t="shared" si="12"/>
        <v>BCEFIJKL</v>
      </c>
      <c r="X126" t="s">
        <v>211</v>
      </c>
      <c r="Y126" t="s">
        <v>212</v>
      </c>
      <c r="Z126" t="s">
        <v>221</v>
      </c>
      <c r="AA126" t="s">
        <v>220</v>
      </c>
      <c r="AB126" t="s">
        <v>213</v>
      </c>
      <c r="AC126" t="s">
        <v>214</v>
      </c>
      <c r="AD126" t="s">
        <v>217</v>
      </c>
      <c r="AE126" t="s">
        <v>218</v>
      </c>
    </row>
    <row r="127" spans="9:31" x14ac:dyDescent="0.3">
      <c r="I127">
        <v>96</v>
      </c>
      <c r="K127" t="s">
        <v>15</v>
      </c>
      <c r="L127" t="s">
        <v>16</v>
      </c>
      <c r="N127" t="s">
        <v>12</v>
      </c>
      <c r="O127" t="s">
        <v>9</v>
      </c>
      <c r="Q127" t="s">
        <v>11</v>
      </c>
      <c r="S127" t="s">
        <v>6</v>
      </c>
      <c r="T127" t="s">
        <v>97</v>
      </c>
      <c r="U127" t="s">
        <v>5</v>
      </c>
      <c r="V127" t="str">
        <f t="shared" si="12"/>
        <v>BCEFHJKL</v>
      </c>
      <c r="X127" t="s">
        <v>211</v>
      </c>
      <c r="Y127" t="s">
        <v>212</v>
      </c>
      <c r="Z127" t="s">
        <v>221</v>
      </c>
      <c r="AA127" t="s">
        <v>220</v>
      </c>
      <c r="AB127" t="s">
        <v>215</v>
      </c>
      <c r="AC127" t="s">
        <v>214</v>
      </c>
      <c r="AD127" t="s">
        <v>217</v>
      </c>
      <c r="AE127" t="s">
        <v>218</v>
      </c>
    </row>
    <row r="128" spans="9:31" x14ac:dyDescent="0.3">
      <c r="I128">
        <v>97</v>
      </c>
      <c r="K128" t="s">
        <v>15</v>
      </c>
      <c r="L128" t="s">
        <v>16</v>
      </c>
      <c r="N128" t="s">
        <v>12</v>
      </c>
      <c r="O128" t="s">
        <v>9</v>
      </c>
      <c r="Q128" t="s">
        <v>11</v>
      </c>
      <c r="R128" t="s">
        <v>14</v>
      </c>
      <c r="T128" t="s">
        <v>97</v>
      </c>
      <c r="U128" t="s">
        <v>5</v>
      </c>
      <c r="V128" t="str">
        <f t="shared" si="12"/>
        <v>BCEFHIKL</v>
      </c>
      <c r="X128" t="s">
        <v>211</v>
      </c>
      <c r="Y128" t="s">
        <v>213</v>
      </c>
      <c r="Z128" t="s">
        <v>221</v>
      </c>
      <c r="AA128" t="s">
        <v>220</v>
      </c>
      <c r="AB128" t="s">
        <v>215</v>
      </c>
      <c r="AC128" t="s">
        <v>214</v>
      </c>
      <c r="AD128" t="s">
        <v>217</v>
      </c>
      <c r="AE128" t="s">
        <v>218</v>
      </c>
    </row>
    <row r="129" spans="9:31" x14ac:dyDescent="0.3">
      <c r="I129">
        <v>98</v>
      </c>
      <c r="K129" t="s">
        <v>15</v>
      </c>
      <c r="L129" t="s">
        <v>16</v>
      </c>
      <c r="N129" t="s">
        <v>12</v>
      </c>
      <c r="O129" t="s">
        <v>9</v>
      </c>
      <c r="Q129" t="s">
        <v>11</v>
      </c>
      <c r="R129" t="s">
        <v>14</v>
      </c>
      <c r="S129" t="s">
        <v>6</v>
      </c>
      <c r="U129" t="s">
        <v>5</v>
      </c>
      <c r="V129" t="str">
        <f t="shared" si="12"/>
        <v>BCEFHIJL</v>
      </c>
      <c r="X129" t="s">
        <v>211</v>
      </c>
      <c r="Y129" t="s">
        <v>212</v>
      </c>
      <c r="Z129" t="s">
        <v>221</v>
      </c>
      <c r="AA129" t="s">
        <v>220</v>
      </c>
      <c r="AB129" t="s">
        <v>215</v>
      </c>
      <c r="AC129" t="s">
        <v>214</v>
      </c>
      <c r="AD129" t="s">
        <v>217</v>
      </c>
      <c r="AE129" t="s">
        <v>213</v>
      </c>
    </row>
    <row r="130" spans="9:31" x14ac:dyDescent="0.3">
      <c r="I130">
        <v>99</v>
      </c>
      <c r="K130" t="s">
        <v>15</v>
      </c>
      <c r="L130" t="s">
        <v>16</v>
      </c>
      <c r="N130" t="s">
        <v>12</v>
      </c>
      <c r="O130" t="s">
        <v>9</v>
      </c>
      <c r="Q130" t="s">
        <v>11</v>
      </c>
      <c r="R130" t="s">
        <v>14</v>
      </c>
      <c r="S130" t="s">
        <v>6</v>
      </c>
      <c r="T130" t="s">
        <v>97</v>
      </c>
      <c r="V130" t="str">
        <f t="shared" si="12"/>
        <v>BCEFHIJK</v>
      </c>
      <c r="X130" t="s">
        <v>211</v>
      </c>
      <c r="Y130" t="s">
        <v>212</v>
      </c>
      <c r="Z130" t="s">
        <v>221</v>
      </c>
      <c r="AA130" t="s">
        <v>220</v>
      </c>
      <c r="AB130" t="s">
        <v>215</v>
      </c>
      <c r="AC130" t="s">
        <v>214</v>
      </c>
      <c r="AD130" t="s">
        <v>213</v>
      </c>
      <c r="AE130" t="s">
        <v>218</v>
      </c>
    </row>
    <row r="131" spans="9:31" x14ac:dyDescent="0.3">
      <c r="I131">
        <v>100</v>
      </c>
      <c r="K131" t="s">
        <v>15</v>
      </c>
      <c r="L131" t="s">
        <v>16</v>
      </c>
      <c r="N131" t="s">
        <v>12</v>
      </c>
      <c r="O131" t="s">
        <v>9</v>
      </c>
      <c r="P131" t="s">
        <v>7</v>
      </c>
      <c r="S131" t="s">
        <v>6</v>
      </c>
      <c r="T131" t="s">
        <v>97</v>
      </c>
      <c r="U131" t="s">
        <v>5</v>
      </c>
      <c r="V131" t="str">
        <f t="shared" si="12"/>
        <v>BCEFGJKL</v>
      </c>
      <c r="X131" t="s">
        <v>211</v>
      </c>
      <c r="Y131" t="s">
        <v>216</v>
      </c>
      <c r="Z131" t="s">
        <v>221</v>
      </c>
      <c r="AA131" t="s">
        <v>220</v>
      </c>
      <c r="AB131" t="s">
        <v>212</v>
      </c>
      <c r="AC131" t="s">
        <v>214</v>
      </c>
      <c r="AD131" t="s">
        <v>217</v>
      </c>
      <c r="AE131" t="s">
        <v>218</v>
      </c>
    </row>
    <row r="132" spans="9:31" x14ac:dyDescent="0.3">
      <c r="I132">
        <v>101</v>
      </c>
      <c r="K132" t="s">
        <v>15</v>
      </c>
      <c r="L132" t="s">
        <v>16</v>
      </c>
      <c r="N132" t="s">
        <v>12</v>
      </c>
      <c r="O132" t="s">
        <v>9</v>
      </c>
      <c r="P132" t="s">
        <v>7</v>
      </c>
      <c r="R132" t="s">
        <v>14</v>
      </c>
      <c r="T132" t="s">
        <v>97</v>
      </c>
      <c r="U132" t="s">
        <v>5</v>
      </c>
      <c r="V132" t="str">
        <f t="shared" si="12"/>
        <v>BCEFGIKL</v>
      </c>
      <c r="X132" t="s">
        <v>211</v>
      </c>
      <c r="Y132" t="s">
        <v>216</v>
      </c>
      <c r="Z132" t="s">
        <v>221</v>
      </c>
      <c r="AA132" t="s">
        <v>220</v>
      </c>
      <c r="AB132" t="s">
        <v>213</v>
      </c>
      <c r="AC132" t="s">
        <v>214</v>
      </c>
      <c r="AD132" t="s">
        <v>217</v>
      </c>
      <c r="AE132" t="s">
        <v>218</v>
      </c>
    </row>
    <row r="133" spans="9:31" x14ac:dyDescent="0.3">
      <c r="I133">
        <v>102</v>
      </c>
      <c r="K133" t="s">
        <v>15</v>
      </c>
      <c r="L133" t="s">
        <v>16</v>
      </c>
      <c r="N133" t="s">
        <v>12</v>
      </c>
      <c r="O133" t="s">
        <v>9</v>
      </c>
      <c r="P133" t="s">
        <v>7</v>
      </c>
      <c r="R133" t="s">
        <v>14</v>
      </c>
      <c r="S133" t="s">
        <v>6</v>
      </c>
      <c r="U133" t="s">
        <v>5</v>
      </c>
      <c r="V133" t="str">
        <f t="shared" si="12"/>
        <v>BCEFGIJL</v>
      </c>
      <c r="X133" t="s">
        <v>211</v>
      </c>
      <c r="Y133" t="s">
        <v>216</v>
      </c>
      <c r="Z133" t="s">
        <v>221</v>
      </c>
      <c r="AA133" t="s">
        <v>220</v>
      </c>
      <c r="AB133" t="s">
        <v>212</v>
      </c>
      <c r="AC133" t="s">
        <v>214</v>
      </c>
      <c r="AD133" t="s">
        <v>217</v>
      </c>
      <c r="AE133" t="s">
        <v>213</v>
      </c>
    </row>
    <row r="134" spans="9:31" x14ac:dyDescent="0.3">
      <c r="I134">
        <v>103</v>
      </c>
      <c r="K134" t="s">
        <v>15</v>
      </c>
      <c r="L134" t="s">
        <v>16</v>
      </c>
      <c r="N134" t="s">
        <v>12</v>
      </c>
      <c r="O134" t="s">
        <v>9</v>
      </c>
      <c r="P134" t="s">
        <v>7</v>
      </c>
      <c r="R134" t="s">
        <v>14</v>
      </c>
      <c r="S134" t="s">
        <v>6</v>
      </c>
      <c r="T134" t="s">
        <v>97</v>
      </c>
      <c r="V134" t="str">
        <f t="shared" si="12"/>
        <v>BCEFGIJK</v>
      </c>
      <c r="X134" t="s">
        <v>211</v>
      </c>
      <c r="Y134" t="s">
        <v>216</v>
      </c>
      <c r="Z134" t="s">
        <v>221</v>
      </c>
      <c r="AA134" t="s">
        <v>220</v>
      </c>
      <c r="AB134" t="s">
        <v>212</v>
      </c>
      <c r="AC134" t="s">
        <v>214</v>
      </c>
      <c r="AD134" t="s">
        <v>213</v>
      </c>
      <c r="AE134" t="s">
        <v>218</v>
      </c>
    </row>
    <row r="135" spans="9:31" x14ac:dyDescent="0.3">
      <c r="I135">
        <v>104</v>
      </c>
      <c r="K135" t="s">
        <v>15</v>
      </c>
      <c r="L135" t="s">
        <v>16</v>
      </c>
      <c r="N135" t="s">
        <v>12</v>
      </c>
      <c r="O135" t="s">
        <v>9</v>
      </c>
      <c r="P135" t="s">
        <v>7</v>
      </c>
      <c r="Q135" t="s">
        <v>11</v>
      </c>
      <c r="T135" t="s">
        <v>97</v>
      </c>
      <c r="U135" t="s">
        <v>5</v>
      </c>
      <c r="V135" t="str">
        <f t="shared" si="12"/>
        <v>BCEFGHKL</v>
      </c>
      <c r="X135" t="s">
        <v>211</v>
      </c>
      <c r="Y135" t="s">
        <v>216</v>
      </c>
      <c r="Z135" t="s">
        <v>221</v>
      </c>
      <c r="AA135" t="s">
        <v>220</v>
      </c>
      <c r="AB135" t="s">
        <v>215</v>
      </c>
      <c r="AC135" t="s">
        <v>214</v>
      </c>
      <c r="AD135" t="s">
        <v>217</v>
      </c>
      <c r="AE135" t="s">
        <v>218</v>
      </c>
    </row>
    <row r="136" spans="9:31" x14ac:dyDescent="0.3">
      <c r="I136">
        <v>105</v>
      </c>
      <c r="K136" t="s">
        <v>15</v>
      </c>
      <c r="L136" t="s">
        <v>16</v>
      </c>
      <c r="N136" t="s">
        <v>12</v>
      </c>
      <c r="O136" t="s">
        <v>9</v>
      </c>
      <c r="P136" t="s">
        <v>7</v>
      </c>
      <c r="Q136" t="s">
        <v>11</v>
      </c>
      <c r="S136" t="s">
        <v>6</v>
      </c>
      <c r="U136" t="s">
        <v>5</v>
      </c>
      <c r="V136" t="str">
        <f t="shared" si="12"/>
        <v>BCEFGHJL</v>
      </c>
      <c r="X136" t="s">
        <v>215</v>
      </c>
      <c r="Y136" t="s">
        <v>216</v>
      </c>
      <c r="Z136" t="s">
        <v>221</v>
      </c>
      <c r="AA136" t="s">
        <v>220</v>
      </c>
      <c r="AB136" t="s">
        <v>212</v>
      </c>
      <c r="AC136" t="s">
        <v>214</v>
      </c>
      <c r="AD136" t="s">
        <v>217</v>
      </c>
      <c r="AE136" t="s">
        <v>211</v>
      </c>
    </row>
    <row r="137" spans="9:31" x14ac:dyDescent="0.3">
      <c r="I137">
        <v>106</v>
      </c>
      <c r="K137" t="s">
        <v>15</v>
      </c>
      <c r="L137" t="s">
        <v>16</v>
      </c>
      <c r="N137" t="s">
        <v>12</v>
      </c>
      <c r="O137" t="s">
        <v>9</v>
      </c>
      <c r="P137" t="s">
        <v>7</v>
      </c>
      <c r="Q137" t="s">
        <v>11</v>
      </c>
      <c r="S137" t="s">
        <v>6</v>
      </c>
      <c r="T137" t="s">
        <v>97</v>
      </c>
      <c r="V137" t="str">
        <f t="shared" si="12"/>
        <v>BCEFGHJK</v>
      </c>
      <c r="X137" t="s">
        <v>215</v>
      </c>
      <c r="Y137" t="s">
        <v>216</v>
      </c>
      <c r="Z137" t="s">
        <v>221</v>
      </c>
      <c r="AA137" t="s">
        <v>220</v>
      </c>
      <c r="AB137" t="s">
        <v>212</v>
      </c>
      <c r="AC137" t="s">
        <v>214</v>
      </c>
      <c r="AD137" t="s">
        <v>211</v>
      </c>
      <c r="AE137" t="s">
        <v>218</v>
      </c>
    </row>
    <row r="138" spans="9:31" x14ac:dyDescent="0.3">
      <c r="I138">
        <v>107</v>
      </c>
      <c r="K138" t="s">
        <v>15</v>
      </c>
      <c r="L138" t="s">
        <v>16</v>
      </c>
      <c r="N138" t="s">
        <v>12</v>
      </c>
      <c r="O138" t="s">
        <v>9</v>
      </c>
      <c r="P138" t="s">
        <v>7</v>
      </c>
      <c r="Q138" t="s">
        <v>11</v>
      </c>
      <c r="R138" t="s">
        <v>14</v>
      </c>
      <c r="U138" t="s">
        <v>5</v>
      </c>
      <c r="V138" t="str">
        <f t="shared" si="12"/>
        <v>BCEFGHIL</v>
      </c>
      <c r="X138" t="s">
        <v>211</v>
      </c>
      <c r="Y138" t="s">
        <v>216</v>
      </c>
      <c r="Z138" t="s">
        <v>221</v>
      </c>
      <c r="AA138" t="s">
        <v>220</v>
      </c>
      <c r="AB138" t="s">
        <v>215</v>
      </c>
      <c r="AC138" t="s">
        <v>214</v>
      </c>
      <c r="AD138" t="s">
        <v>217</v>
      </c>
      <c r="AE138" t="s">
        <v>213</v>
      </c>
    </row>
    <row r="139" spans="9:31" x14ac:dyDescent="0.3">
      <c r="I139">
        <v>108</v>
      </c>
      <c r="K139" t="s">
        <v>15</v>
      </c>
      <c r="L139" t="s">
        <v>16</v>
      </c>
      <c r="N139" t="s">
        <v>12</v>
      </c>
      <c r="O139" t="s">
        <v>9</v>
      </c>
      <c r="P139" t="s">
        <v>7</v>
      </c>
      <c r="Q139" t="s">
        <v>11</v>
      </c>
      <c r="R139" t="s">
        <v>14</v>
      </c>
      <c r="T139" t="s">
        <v>97</v>
      </c>
      <c r="V139" t="str">
        <f t="shared" si="12"/>
        <v>BCEFGHIK</v>
      </c>
      <c r="X139" t="s">
        <v>211</v>
      </c>
      <c r="Y139" t="s">
        <v>216</v>
      </c>
      <c r="Z139" t="s">
        <v>221</v>
      </c>
      <c r="AA139" t="s">
        <v>220</v>
      </c>
      <c r="AB139" t="s">
        <v>215</v>
      </c>
      <c r="AC139" t="s">
        <v>214</v>
      </c>
      <c r="AD139" t="s">
        <v>213</v>
      </c>
      <c r="AE139" t="s">
        <v>218</v>
      </c>
    </row>
    <row r="140" spans="9:31" x14ac:dyDescent="0.3">
      <c r="I140">
        <v>109</v>
      </c>
      <c r="K140" t="s">
        <v>15</v>
      </c>
      <c r="L140" t="s">
        <v>16</v>
      </c>
      <c r="N140" t="s">
        <v>12</v>
      </c>
      <c r="O140" t="s">
        <v>9</v>
      </c>
      <c r="P140" t="s">
        <v>7</v>
      </c>
      <c r="Q140" t="s">
        <v>11</v>
      </c>
      <c r="R140" t="s">
        <v>14</v>
      </c>
      <c r="S140" t="s">
        <v>6</v>
      </c>
      <c r="V140" t="str">
        <f t="shared" si="12"/>
        <v>BCEFGHIJ</v>
      </c>
      <c r="X140" t="s">
        <v>215</v>
      </c>
      <c r="Y140" t="s">
        <v>216</v>
      </c>
      <c r="Z140" t="s">
        <v>221</v>
      </c>
      <c r="AA140" t="s">
        <v>220</v>
      </c>
      <c r="AB140" t="s">
        <v>212</v>
      </c>
      <c r="AC140" t="s">
        <v>214</v>
      </c>
      <c r="AD140" t="s">
        <v>211</v>
      </c>
      <c r="AE140" t="s">
        <v>213</v>
      </c>
    </row>
    <row r="141" spans="9:31" x14ac:dyDescent="0.3">
      <c r="I141">
        <v>110</v>
      </c>
      <c r="K141" t="s">
        <v>15</v>
      </c>
      <c r="L141" t="s">
        <v>16</v>
      </c>
      <c r="M141" t="s">
        <v>13</v>
      </c>
      <c r="Q141" t="s">
        <v>11</v>
      </c>
      <c r="R141" t="s">
        <v>14</v>
      </c>
      <c r="S141" t="s">
        <v>6</v>
      </c>
      <c r="T141" t="s">
        <v>97</v>
      </c>
      <c r="U141" t="s">
        <v>5</v>
      </c>
      <c r="V141" t="str">
        <f t="shared" si="12"/>
        <v>BCDHIJKL</v>
      </c>
      <c r="X141" t="s">
        <v>215</v>
      </c>
      <c r="Y141" t="s">
        <v>212</v>
      </c>
      <c r="Z141" t="s">
        <v>221</v>
      </c>
      <c r="AA141" t="s">
        <v>220</v>
      </c>
      <c r="AB141" t="s">
        <v>213</v>
      </c>
      <c r="AC141" t="s">
        <v>219</v>
      </c>
      <c r="AD141" t="s">
        <v>217</v>
      </c>
      <c r="AE141" t="s">
        <v>218</v>
      </c>
    </row>
    <row r="142" spans="9:31" x14ac:dyDescent="0.3">
      <c r="I142">
        <v>111</v>
      </c>
      <c r="K142" t="s">
        <v>15</v>
      </c>
      <c r="L142" t="s">
        <v>16</v>
      </c>
      <c r="M142" t="s">
        <v>13</v>
      </c>
      <c r="P142" t="s">
        <v>7</v>
      </c>
      <c r="R142" t="s">
        <v>14</v>
      </c>
      <c r="S142" t="s">
        <v>6</v>
      </c>
      <c r="T142" t="s">
        <v>97</v>
      </c>
      <c r="U142" t="s">
        <v>5</v>
      </c>
      <c r="V142" t="str">
        <f t="shared" si="12"/>
        <v>BCDGIJKL</v>
      </c>
      <c r="X142" t="s">
        <v>213</v>
      </c>
      <c r="Y142" t="s">
        <v>216</v>
      </c>
      <c r="Z142" t="s">
        <v>221</v>
      </c>
      <c r="AA142" t="s">
        <v>220</v>
      </c>
      <c r="AB142" t="s">
        <v>212</v>
      </c>
      <c r="AC142" t="s">
        <v>219</v>
      </c>
      <c r="AD142" t="s">
        <v>217</v>
      </c>
      <c r="AE142" t="s">
        <v>218</v>
      </c>
    </row>
    <row r="143" spans="9:31" x14ac:dyDescent="0.3">
      <c r="I143">
        <v>112</v>
      </c>
      <c r="K143" t="s">
        <v>15</v>
      </c>
      <c r="L143" t="s">
        <v>16</v>
      </c>
      <c r="M143" t="s">
        <v>13</v>
      </c>
      <c r="P143" t="s">
        <v>7</v>
      </c>
      <c r="Q143" t="s">
        <v>11</v>
      </c>
      <c r="S143" t="s">
        <v>6</v>
      </c>
      <c r="T143" t="s">
        <v>97</v>
      </c>
      <c r="U143" t="s">
        <v>5</v>
      </c>
      <c r="V143" t="str">
        <f t="shared" si="12"/>
        <v>BCDGHJKL</v>
      </c>
      <c r="X143" t="s">
        <v>215</v>
      </c>
      <c r="Y143" t="s">
        <v>216</v>
      </c>
      <c r="Z143" t="s">
        <v>221</v>
      </c>
      <c r="AA143" t="s">
        <v>220</v>
      </c>
      <c r="AB143" t="s">
        <v>212</v>
      </c>
      <c r="AC143" t="s">
        <v>219</v>
      </c>
      <c r="AD143" t="s">
        <v>217</v>
      </c>
      <c r="AE143" t="s">
        <v>218</v>
      </c>
    </row>
    <row r="144" spans="9:31" x14ac:dyDescent="0.3">
      <c r="I144">
        <v>113</v>
      </c>
      <c r="K144" t="s">
        <v>15</v>
      </c>
      <c r="L144" t="s">
        <v>16</v>
      </c>
      <c r="M144" t="s">
        <v>13</v>
      </c>
      <c r="P144" t="s">
        <v>7</v>
      </c>
      <c r="Q144" t="s">
        <v>11</v>
      </c>
      <c r="R144" t="s">
        <v>14</v>
      </c>
      <c r="T144" t="s">
        <v>97</v>
      </c>
      <c r="U144" t="s">
        <v>5</v>
      </c>
      <c r="V144" t="str">
        <f t="shared" si="12"/>
        <v>BCDGHIKL</v>
      </c>
      <c r="X144" t="s">
        <v>215</v>
      </c>
      <c r="Y144" t="s">
        <v>216</v>
      </c>
      <c r="Z144" t="s">
        <v>221</v>
      </c>
      <c r="AA144" t="s">
        <v>220</v>
      </c>
      <c r="AB144" t="s">
        <v>213</v>
      </c>
      <c r="AC144" t="s">
        <v>219</v>
      </c>
      <c r="AD144" t="s">
        <v>217</v>
      </c>
      <c r="AE144" t="s">
        <v>218</v>
      </c>
    </row>
    <row r="145" spans="9:31" x14ac:dyDescent="0.3">
      <c r="I145">
        <v>114</v>
      </c>
      <c r="K145" t="s">
        <v>15</v>
      </c>
      <c r="L145" t="s">
        <v>16</v>
      </c>
      <c r="M145" t="s">
        <v>13</v>
      </c>
      <c r="P145" t="s">
        <v>7</v>
      </c>
      <c r="Q145" t="s">
        <v>11</v>
      </c>
      <c r="R145" t="s">
        <v>14</v>
      </c>
      <c r="S145" t="s">
        <v>6</v>
      </c>
      <c r="U145" t="s">
        <v>5</v>
      </c>
      <c r="V145" t="str">
        <f t="shared" si="12"/>
        <v>BCDGHIJL</v>
      </c>
      <c r="X145" t="s">
        <v>215</v>
      </c>
      <c r="Y145" t="s">
        <v>216</v>
      </c>
      <c r="Z145" t="s">
        <v>221</v>
      </c>
      <c r="AA145" t="s">
        <v>220</v>
      </c>
      <c r="AB145" t="s">
        <v>212</v>
      </c>
      <c r="AC145" t="s">
        <v>219</v>
      </c>
      <c r="AD145" t="s">
        <v>217</v>
      </c>
      <c r="AE145" t="s">
        <v>213</v>
      </c>
    </row>
    <row r="146" spans="9:31" x14ac:dyDescent="0.3">
      <c r="I146">
        <v>115</v>
      </c>
      <c r="K146" t="s">
        <v>15</v>
      </c>
      <c r="L146" t="s">
        <v>16</v>
      </c>
      <c r="M146" t="s">
        <v>13</v>
      </c>
      <c r="P146" t="s">
        <v>7</v>
      </c>
      <c r="Q146" t="s">
        <v>11</v>
      </c>
      <c r="R146" t="s">
        <v>14</v>
      </c>
      <c r="S146" t="s">
        <v>6</v>
      </c>
      <c r="T146" t="s">
        <v>97</v>
      </c>
      <c r="V146" t="str">
        <f t="shared" si="12"/>
        <v>BCDGHIJK</v>
      </c>
      <c r="X146" t="s">
        <v>215</v>
      </c>
      <c r="Y146" t="s">
        <v>216</v>
      </c>
      <c r="Z146" t="s">
        <v>221</v>
      </c>
      <c r="AA146" t="s">
        <v>220</v>
      </c>
      <c r="AB146" t="s">
        <v>212</v>
      </c>
      <c r="AC146" t="s">
        <v>219</v>
      </c>
      <c r="AD146" t="s">
        <v>213</v>
      </c>
      <c r="AE146" t="s">
        <v>218</v>
      </c>
    </row>
    <row r="147" spans="9:31" x14ac:dyDescent="0.3">
      <c r="I147">
        <v>116</v>
      </c>
      <c r="K147" t="s">
        <v>15</v>
      </c>
      <c r="L147" t="s">
        <v>16</v>
      </c>
      <c r="M147" t="s">
        <v>13</v>
      </c>
      <c r="O147" t="s">
        <v>9</v>
      </c>
      <c r="R147" t="s">
        <v>14</v>
      </c>
      <c r="S147" t="s">
        <v>6</v>
      </c>
      <c r="T147" t="s">
        <v>97</v>
      </c>
      <c r="U147" t="s">
        <v>5</v>
      </c>
      <c r="V147" t="str">
        <f t="shared" si="12"/>
        <v>BCDFIJKL</v>
      </c>
      <c r="X147" t="s">
        <v>220</v>
      </c>
      <c r="Y147" t="s">
        <v>212</v>
      </c>
      <c r="Z147" t="s">
        <v>221</v>
      </c>
      <c r="AA147" t="s">
        <v>219</v>
      </c>
      <c r="AB147" t="s">
        <v>213</v>
      </c>
      <c r="AC147" t="s">
        <v>214</v>
      </c>
      <c r="AD147" t="s">
        <v>217</v>
      </c>
      <c r="AE147" t="s">
        <v>218</v>
      </c>
    </row>
    <row r="148" spans="9:31" x14ac:dyDescent="0.3">
      <c r="I148">
        <v>117</v>
      </c>
      <c r="K148" t="s">
        <v>15</v>
      </c>
      <c r="L148" t="s">
        <v>16</v>
      </c>
      <c r="M148" t="s">
        <v>13</v>
      </c>
      <c r="O148" t="s">
        <v>9</v>
      </c>
      <c r="Q148" t="s">
        <v>11</v>
      </c>
      <c r="S148" t="s">
        <v>6</v>
      </c>
      <c r="T148" t="s">
        <v>97</v>
      </c>
      <c r="U148" t="s">
        <v>5</v>
      </c>
      <c r="V148" t="str">
        <f t="shared" si="12"/>
        <v>BCDFHJKL</v>
      </c>
      <c r="X148" t="s">
        <v>220</v>
      </c>
      <c r="Y148" t="s">
        <v>212</v>
      </c>
      <c r="Z148" t="s">
        <v>221</v>
      </c>
      <c r="AA148" t="s">
        <v>219</v>
      </c>
      <c r="AB148" t="s">
        <v>215</v>
      </c>
      <c r="AC148" t="s">
        <v>214</v>
      </c>
      <c r="AD148" t="s">
        <v>217</v>
      </c>
      <c r="AE148" t="s">
        <v>218</v>
      </c>
    </row>
    <row r="149" spans="9:31" x14ac:dyDescent="0.3">
      <c r="I149">
        <v>118</v>
      </c>
      <c r="K149" t="s">
        <v>15</v>
      </c>
      <c r="L149" t="s">
        <v>16</v>
      </c>
      <c r="M149" t="s">
        <v>13</v>
      </c>
      <c r="O149" t="s">
        <v>9</v>
      </c>
      <c r="Q149" t="s">
        <v>11</v>
      </c>
      <c r="R149" t="s">
        <v>14</v>
      </c>
      <c r="T149" t="s">
        <v>97</v>
      </c>
      <c r="U149" t="s">
        <v>5</v>
      </c>
      <c r="V149" t="str">
        <f t="shared" si="12"/>
        <v>BCDFHIKL</v>
      </c>
      <c r="X149" t="s">
        <v>220</v>
      </c>
      <c r="Y149" t="s">
        <v>213</v>
      </c>
      <c r="Z149" t="s">
        <v>221</v>
      </c>
      <c r="AA149" t="s">
        <v>219</v>
      </c>
      <c r="AB149" t="s">
        <v>215</v>
      </c>
      <c r="AC149" t="s">
        <v>214</v>
      </c>
      <c r="AD149" t="s">
        <v>217</v>
      </c>
      <c r="AE149" t="s">
        <v>218</v>
      </c>
    </row>
    <row r="150" spans="9:31" x14ac:dyDescent="0.3">
      <c r="I150">
        <v>119</v>
      </c>
      <c r="K150" t="s">
        <v>15</v>
      </c>
      <c r="L150" t="s">
        <v>16</v>
      </c>
      <c r="M150" t="s">
        <v>13</v>
      </c>
      <c r="O150" t="s">
        <v>9</v>
      </c>
      <c r="Q150" t="s">
        <v>11</v>
      </c>
      <c r="R150" t="s">
        <v>14</v>
      </c>
      <c r="S150" t="s">
        <v>6</v>
      </c>
      <c r="U150" t="s">
        <v>5</v>
      </c>
      <c r="V150" t="str">
        <f t="shared" si="12"/>
        <v>BCDFHIJL</v>
      </c>
      <c r="X150" t="s">
        <v>220</v>
      </c>
      <c r="Y150" t="s">
        <v>212</v>
      </c>
      <c r="Z150" t="s">
        <v>221</v>
      </c>
      <c r="AA150" t="s">
        <v>219</v>
      </c>
      <c r="AB150" t="s">
        <v>215</v>
      </c>
      <c r="AC150" t="s">
        <v>214</v>
      </c>
      <c r="AD150" t="s">
        <v>217</v>
      </c>
      <c r="AE150" t="s">
        <v>213</v>
      </c>
    </row>
    <row r="151" spans="9:31" x14ac:dyDescent="0.3">
      <c r="I151">
        <v>120</v>
      </c>
      <c r="K151" t="s">
        <v>15</v>
      </c>
      <c r="L151" t="s">
        <v>16</v>
      </c>
      <c r="M151" t="s">
        <v>13</v>
      </c>
      <c r="O151" t="s">
        <v>9</v>
      </c>
      <c r="Q151" t="s">
        <v>11</v>
      </c>
      <c r="R151" t="s">
        <v>14</v>
      </c>
      <c r="S151" t="s">
        <v>6</v>
      </c>
      <c r="T151" t="s">
        <v>97</v>
      </c>
      <c r="V151" t="str">
        <f t="shared" si="12"/>
        <v>BCDFHIJK</v>
      </c>
      <c r="X151" t="s">
        <v>220</v>
      </c>
      <c r="Y151" t="s">
        <v>212</v>
      </c>
      <c r="Z151" t="s">
        <v>221</v>
      </c>
      <c r="AA151" t="s">
        <v>219</v>
      </c>
      <c r="AB151" t="s">
        <v>215</v>
      </c>
      <c r="AC151" t="s">
        <v>214</v>
      </c>
      <c r="AD151" t="s">
        <v>213</v>
      </c>
      <c r="AE151" t="s">
        <v>218</v>
      </c>
    </row>
    <row r="152" spans="9:31" x14ac:dyDescent="0.3">
      <c r="I152">
        <v>121</v>
      </c>
      <c r="K152" t="s">
        <v>15</v>
      </c>
      <c r="L152" t="s">
        <v>16</v>
      </c>
      <c r="M152" t="s">
        <v>13</v>
      </c>
      <c r="O152" t="s">
        <v>9</v>
      </c>
      <c r="P152" t="s">
        <v>7</v>
      </c>
      <c r="S152" t="s">
        <v>6</v>
      </c>
      <c r="T152" t="s">
        <v>97</v>
      </c>
      <c r="U152" t="s">
        <v>5</v>
      </c>
      <c r="V152" t="str">
        <f t="shared" si="12"/>
        <v>BCDFGJKL</v>
      </c>
      <c r="X152" t="s">
        <v>220</v>
      </c>
      <c r="Y152" t="s">
        <v>216</v>
      </c>
      <c r="Z152" t="s">
        <v>221</v>
      </c>
      <c r="AA152" t="s">
        <v>219</v>
      </c>
      <c r="AB152" t="s">
        <v>212</v>
      </c>
      <c r="AC152" t="s">
        <v>214</v>
      </c>
      <c r="AD152" t="s">
        <v>217</v>
      </c>
      <c r="AE152" t="s">
        <v>218</v>
      </c>
    </row>
    <row r="153" spans="9:31" x14ac:dyDescent="0.3">
      <c r="I153">
        <v>122</v>
      </c>
      <c r="K153" t="s">
        <v>15</v>
      </c>
      <c r="L153" t="s">
        <v>16</v>
      </c>
      <c r="M153" t="s">
        <v>13</v>
      </c>
      <c r="O153" t="s">
        <v>9</v>
      </c>
      <c r="P153" t="s">
        <v>7</v>
      </c>
      <c r="R153" t="s">
        <v>14</v>
      </c>
      <c r="T153" t="s">
        <v>97</v>
      </c>
      <c r="U153" t="s">
        <v>5</v>
      </c>
      <c r="V153" t="str">
        <f t="shared" si="12"/>
        <v>BCDFGIKL</v>
      </c>
      <c r="X153" t="s">
        <v>220</v>
      </c>
      <c r="Y153" t="s">
        <v>216</v>
      </c>
      <c r="Z153" t="s">
        <v>221</v>
      </c>
      <c r="AA153" t="s">
        <v>219</v>
      </c>
      <c r="AB153" t="s">
        <v>213</v>
      </c>
      <c r="AC153" t="s">
        <v>214</v>
      </c>
      <c r="AD153" t="s">
        <v>217</v>
      </c>
      <c r="AE153" t="s">
        <v>218</v>
      </c>
    </row>
    <row r="154" spans="9:31" x14ac:dyDescent="0.3">
      <c r="I154">
        <v>123</v>
      </c>
      <c r="K154" t="s">
        <v>15</v>
      </c>
      <c r="L154" t="s">
        <v>16</v>
      </c>
      <c r="M154" t="s">
        <v>13</v>
      </c>
      <c r="O154" t="s">
        <v>9</v>
      </c>
      <c r="P154" t="s">
        <v>7</v>
      </c>
      <c r="R154" t="s">
        <v>14</v>
      </c>
      <c r="S154" t="s">
        <v>6</v>
      </c>
      <c r="U154" t="s">
        <v>5</v>
      </c>
      <c r="V154" t="str">
        <f t="shared" si="12"/>
        <v>BCDFGIJL</v>
      </c>
      <c r="X154" t="s">
        <v>220</v>
      </c>
      <c r="Y154" t="s">
        <v>216</v>
      </c>
      <c r="Z154" t="s">
        <v>221</v>
      </c>
      <c r="AA154" t="s">
        <v>219</v>
      </c>
      <c r="AB154" t="s">
        <v>212</v>
      </c>
      <c r="AC154" t="s">
        <v>214</v>
      </c>
      <c r="AD154" t="s">
        <v>217</v>
      </c>
      <c r="AE154" t="s">
        <v>213</v>
      </c>
    </row>
    <row r="155" spans="9:31" x14ac:dyDescent="0.3">
      <c r="I155">
        <v>124</v>
      </c>
      <c r="K155" t="s">
        <v>15</v>
      </c>
      <c r="L155" t="s">
        <v>16</v>
      </c>
      <c r="M155" t="s">
        <v>13</v>
      </c>
      <c r="O155" t="s">
        <v>9</v>
      </c>
      <c r="P155" t="s">
        <v>7</v>
      </c>
      <c r="R155" t="s">
        <v>14</v>
      </c>
      <c r="S155" t="s">
        <v>6</v>
      </c>
      <c r="T155" t="s">
        <v>97</v>
      </c>
      <c r="V155" t="str">
        <f t="shared" si="12"/>
        <v>BCDFGIJK</v>
      </c>
      <c r="X155" t="s">
        <v>220</v>
      </c>
      <c r="Y155" t="s">
        <v>216</v>
      </c>
      <c r="Z155" t="s">
        <v>221</v>
      </c>
      <c r="AA155" t="s">
        <v>219</v>
      </c>
      <c r="AB155" t="s">
        <v>212</v>
      </c>
      <c r="AC155" t="s">
        <v>214</v>
      </c>
      <c r="AD155" t="s">
        <v>213</v>
      </c>
      <c r="AE155" t="s">
        <v>218</v>
      </c>
    </row>
    <row r="156" spans="9:31" x14ac:dyDescent="0.3">
      <c r="I156">
        <v>125</v>
      </c>
      <c r="K156" t="s">
        <v>15</v>
      </c>
      <c r="L156" t="s">
        <v>16</v>
      </c>
      <c r="M156" t="s">
        <v>13</v>
      </c>
      <c r="O156" t="s">
        <v>9</v>
      </c>
      <c r="P156" t="s">
        <v>7</v>
      </c>
      <c r="Q156" t="s">
        <v>11</v>
      </c>
      <c r="T156" t="s">
        <v>97</v>
      </c>
      <c r="U156" t="s">
        <v>5</v>
      </c>
      <c r="V156" t="str">
        <f t="shared" si="12"/>
        <v>BCDFGHKL</v>
      </c>
      <c r="X156" t="s">
        <v>220</v>
      </c>
      <c r="Y156" t="s">
        <v>216</v>
      </c>
      <c r="Z156" t="s">
        <v>221</v>
      </c>
      <c r="AA156" t="s">
        <v>219</v>
      </c>
      <c r="AB156" t="s">
        <v>215</v>
      </c>
      <c r="AC156" t="s">
        <v>214</v>
      </c>
      <c r="AD156" t="s">
        <v>217</v>
      </c>
      <c r="AE156" t="s">
        <v>218</v>
      </c>
    </row>
    <row r="157" spans="9:31" x14ac:dyDescent="0.3">
      <c r="I157">
        <v>126</v>
      </c>
      <c r="K157" t="s">
        <v>15</v>
      </c>
      <c r="L157" t="s">
        <v>16</v>
      </c>
      <c r="M157" t="s">
        <v>13</v>
      </c>
      <c r="O157" t="s">
        <v>9</v>
      </c>
      <c r="P157" t="s">
        <v>7</v>
      </c>
      <c r="Q157" t="s">
        <v>11</v>
      </c>
      <c r="S157" t="s">
        <v>6</v>
      </c>
      <c r="U157" t="s">
        <v>5</v>
      </c>
      <c r="V157" t="str">
        <f t="shared" si="12"/>
        <v>BCDFGHJL</v>
      </c>
      <c r="X157" t="s">
        <v>220</v>
      </c>
      <c r="Y157" t="s">
        <v>216</v>
      </c>
      <c r="Z157" t="s">
        <v>221</v>
      </c>
      <c r="AA157" t="s">
        <v>219</v>
      </c>
      <c r="AB157" t="s">
        <v>215</v>
      </c>
      <c r="AC157" t="s">
        <v>214</v>
      </c>
      <c r="AD157" t="s">
        <v>217</v>
      </c>
      <c r="AE157" t="s">
        <v>212</v>
      </c>
    </row>
    <row r="158" spans="9:31" x14ac:dyDescent="0.3">
      <c r="I158">
        <v>127</v>
      </c>
      <c r="K158" t="s">
        <v>15</v>
      </c>
      <c r="L158" t="s">
        <v>16</v>
      </c>
      <c r="M158" t="s">
        <v>13</v>
      </c>
      <c r="O158" t="s">
        <v>9</v>
      </c>
      <c r="P158" t="s">
        <v>7</v>
      </c>
      <c r="Q158" t="s">
        <v>11</v>
      </c>
      <c r="S158" t="s">
        <v>6</v>
      </c>
      <c r="T158" t="s">
        <v>97</v>
      </c>
      <c r="V158" t="str">
        <f t="shared" si="12"/>
        <v>BCDFGHJK</v>
      </c>
      <c r="X158" t="s">
        <v>215</v>
      </c>
      <c r="Y158" t="s">
        <v>216</v>
      </c>
      <c r="Z158" t="s">
        <v>221</v>
      </c>
      <c r="AA158" t="s">
        <v>220</v>
      </c>
      <c r="AB158" t="s">
        <v>212</v>
      </c>
      <c r="AC158" t="s">
        <v>214</v>
      </c>
      <c r="AD158" t="s">
        <v>219</v>
      </c>
      <c r="AE158" t="s">
        <v>218</v>
      </c>
    </row>
    <row r="159" spans="9:31" x14ac:dyDescent="0.3">
      <c r="I159">
        <v>128</v>
      </c>
      <c r="K159" t="s">
        <v>15</v>
      </c>
      <c r="L159" t="s">
        <v>16</v>
      </c>
      <c r="M159" t="s">
        <v>13</v>
      </c>
      <c r="O159" t="s">
        <v>9</v>
      </c>
      <c r="P159" t="s">
        <v>7</v>
      </c>
      <c r="Q159" t="s">
        <v>11</v>
      </c>
      <c r="R159" t="s">
        <v>14</v>
      </c>
      <c r="U159" t="s">
        <v>5</v>
      </c>
      <c r="V159" t="str">
        <f t="shared" si="12"/>
        <v>BCDFGHIL</v>
      </c>
      <c r="X159" t="s">
        <v>220</v>
      </c>
      <c r="Y159" t="s">
        <v>216</v>
      </c>
      <c r="Z159" t="s">
        <v>221</v>
      </c>
      <c r="AA159" t="s">
        <v>219</v>
      </c>
      <c r="AB159" t="s">
        <v>215</v>
      </c>
      <c r="AC159" t="s">
        <v>214</v>
      </c>
      <c r="AD159" t="s">
        <v>217</v>
      </c>
      <c r="AE159" t="s">
        <v>213</v>
      </c>
    </row>
    <row r="160" spans="9:31" x14ac:dyDescent="0.3">
      <c r="I160">
        <v>129</v>
      </c>
      <c r="K160" t="s">
        <v>15</v>
      </c>
      <c r="L160" t="s">
        <v>16</v>
      </c>
      <c r="M160" t="s">
        <v>13</v>
      </c>
      <c r="O160" t="s">
        <v>9</v>
      </c>
      <c r="P160" t="s">
        <v>7</v>
      </c>
      <c r="Q160" t="s">
        <v>11</v>
      </c>
      <c r="R160" t="s">
        <v>14</v>
      </c>
      <c r="T160" t="s">
        <v>97</v>
      </c>
      <c r="V160" t="str">
        <f t="shared" si="12"/>
        <v>BCDFGHIK</v>
      </c>
      <c r="X160" t="s">
        <v>220</v>
      </c>
      <c r="Y160" t="s">
        <v>216</v>
      </c>
      <c r="Z160" t="s">
        <v>221</v>
      </c>
      <c r="AA160" t="s">
        <v>219</v>
      </c>
      <c r="AB160" t="s">
        <v>215</v>
      </c>
      <c r="AC160" t="s">
        <v>214</v>
      </c>
      <c r="AD160" t="s">
        <v>213</v>
      </c>
      <c r="AE160" t="s">
        <v>218</v>
      </c>
    </row>
    <row r="161" spans="9:31" x14ac:dyDescent="0.3">
      <c r="I161">
        <v>130</v>
      </c>
      <c r="K161" t="s">
        <v>15</v>
      </c>
      <c r="L161" t="s">
        <v>16</v>
      </c>
      <c r="M161" t="s">
        <v>13</v>
      </c>
      <c r="O161" t="s">
        <v>9</v>
      </c>
      <c r="P161" t="s">
        <v>7</v>
      </c>
      <c r="Q161" t="s">
        <v>11</v>
      </c>
      <c r="R161" t="s">
        <v>14</v>
      </c>
      <c r="S161" t="s">
        <v>6</v>
      </c>
      <c r="V161" t="str">
        <f t="shared" ref="V161:V224" si="13">J161&amp;K161&amp;L161&amp;M161&amp;N161&amp;O161&amp;P161&amp;Q161&amp;R161&amp;S161&amp;T161&amp;U161</f>
        <v>BCDFGHIJ</v>
      </c>
      <c r="X161" t="s">
        <v>215</v>
      </c>
      <c r="Y161" t="s">
        <v>216</v>
      </c>
      <c r="Z161" t="s">
        <v>221</v>
      </c>
      <c r="AA161" t="s">
        <v>220</v>
      </c>
      <c r="AB161" t="s">
        <v>212</v>
      </c>
      <c r="AC161" t="s">
        <v>214</v>
      </c>
      <c r="AD161" t="s">
        <v>219</v>
      </c>
      <c r="AE161" t="s">
        <v>213</v>
      </c>
    </row>
    <row r="162" spans="9:31" x14ac:dyDescent="0.3">
      <c r="I162">
        <v>131</v>
      </c>
      <c r="K162" t="s">
        <v>15</v>
      </c>
      <c r="L162" t="s">
        <v>16</v>
      </c>
      <c r="M162" t="s">
        <v>13</v>
      </c>
      <c r="N162" t="s">
        <v>12</v>
      </c>
      <c r="R162" t="s">
        <v>14</v>
      </c>
      <c r="S162" t="s">
        <v>6</v>
      </c>
      <c r="T162" t="s">
        <v>97</v>
      </c>
      <c r="U162" t="s">
        <v>5</v>
      </c>
      <c r="V162" t="str">
        <f t="shared" si="13"/>
        <v>BCDEIJKL</v>
      </c>
      <c r="X162" t="s">
        <v>211</v>
      </c>
      <c r="Y162" t="s">
        <v>212</v>
      </c>
      <c r="Z162" t="s">
        <v>221</v>
      </c>
      <c r="AA162" t="s">
        <v>220</v>
      </c>
      <c r="AB162" t="s">
        <v>213</v>
      </c>
      <c r="AC162" t="s">
        <v>219</v>
      </c>
      <c r="AD162" t="s">
        <v>217</v>
      </c>
      <c r="AE162" t="s">
        <v>218</v>
      </c>
    </row>
    <row r="163" spans="9:31" x14ac:dyDescent="0.3">
      <c r="I163">
        <v>132</v>
      </c>
      <c r="K163" t="s">
        <v>15</v>
      </c>
      <c r="L163" t="s">
        <v>16</v>
      </c>
      <c r="M163" t="s">
        <v>13</v>
      </c>
      <c r="N163" t="s">
        <v>12</v>
      </c>
      <c r="Q163" t="s">
        <v>11</v>
      </c>
      <c r="S163" t="s">
        <v>6</v>
      </c>
      <c r="T163" t="s">
        <v>97</v>
      </c>
      <c r="U163" t="s">
        <v>5</v>
      </c>
      <c r="V163" t="str">
        <f t="shared" si="13"/>
        <v>BCDEHJKL</v>
      </c>
      <c r="X163" t="s">
        <v>211</v>
      </c>
      <c r="Y163" t="s">
        <v>212</v>
      </c>
      <c r="Z163" t="s">
        <v>221</v>
      </c>
      <c r="AA163" t="s">
        <v>220</v>
      </c>
      <c r="AB163" t="s">
        <v>215</v>
      </c>
      <c r="AC163" t="s">
        <v>219</v>
      </c>
      <c r="AD163" t="s">
        <v>217</v>
      </c>
      <c r="AE163" t="s">
        <v>218</v>
      </c>
    </row>
    <row r="164" spans="9:31" x14ac:dyDescent="0.3">
      <c r="I164">
        <v>133</v>
      </c>
      <c r="K164" t="s">
        <v>15</v>
      </c>
      <c r="L164" t="s">
        <v>16</v>
      </c>
      <c r="M164" t="s">
        <v>13</v>
      </c>
      <c r="N164" t="s">
        <v>12</v>
      </c>
      <c r="Q164" t="s">
        <v>11</v>
      </c>
      <c r="R164" t="s">
        <v>14</v>
      </c>
      <c r="T164" t="s">
        <v>97</v>
      </c>
      <c r="U164" t="s">
        <v>5</v>
      </c>
      <c r="V164" t="str">
        <f t="shared" si="13"/>
        <v>BCDEHIKL</v>
      </c>
      <c r="X164" t="s">
        <v>211</v>
      </c>
      <c r="Y164" t="s">
        <v>213</v>
      </c>
      <c r="Z164" t="s">
        <v>221</v>
      </c>
      <c r="AA164" t="s">
        <v>220</v>
      </c>
      <c r="AB164" t="s">
        <v>215</v>
      </c>
      <c r="AC164" t="s">
        <v>219</v>
      </c>
      <c r="AD164" t="s">
        <v>217</v>
      </c>
      <c r="AE164" t="s">
        <v>218</v>
      </c>
    </row>
    <row r="165" spans="9:31" x14ac:dyDescent="0.3">
      <c r="I165">
        <v>134</v>
      </c>
      <c r="K165" t="s">
        <v>15</v>
      </c>
      <c r="L165" t="s">
        <v>16</v>
      </c>
      <c r="M165" t="s">
        <v>13</v>
      </c>
      <c r="N165" t="s">
        <v>12</v>
      </c>
      <c r="Q165" t="s">
        <v>11</v>
      </c>
      <c r="R165" t="s">
        <v>14</v>
      </c>
      <c r="S165" t="s">
        <v>6</v>
      </c>
      <c r="U165" t="s">
        <v>5</v>
      </c>
      <c r="V165" t="str">
        <f t="shared" si="13"/>
        <v>BCDEHIJL</v>
      </c>
      <c r="X165" t="s">
        <v>211</v>
      </c>
      <c r="Y165" t="s">
        <v>212</v>
      </c>
      <c r="Z165" t="s">
        <v>221</v>
      </c>
      <c r="AA165" t="s">
        <v>220</v>
      </c>
      <c r="AB165" t="s">
        <v>215</v>
      </c>
      <c r="AC165" t="s">
        <v>219</v>
      </c>
      <c r="AD165" t="s">
        <v>217</v>
      </c>
      <c r="AE165" t="s">
        <v>213</v>
      </c>
    </row>
    <row r="166" spans="9:31" x14ac:dyDescent="0.3">
      <c r="I166">
        <v>135</v>
      </c>
      <c r="K166" t="s">
        <v>15</v>
      </c>
      <c r="L166" t="s">
        <v>16</v>
      </c>
      <c r="M166" t="s">
        <v>13</v>
      </c>
      <c r="N166" t="s">
        <v>12</v>
      </c>
      <c r="Q166" t="s">
        <v>11</v>
      </c>
      <c r="R166" t="s">
        <v>14</v>
      </c>
      <c r="S166" t="s">
        <v>6</v>
      </c>
      <c r="T166" t="s">
        <v>97</v>
      </c>
      <c r="V166" t="str">
        <f t="shared" si="13"/>
        <v>BCDEHIJK</v>
      </c>
      <c r="X166" t="s">
        <v>211</v>
      </c>
      <c r="Y166" t="s">
        <v>212</v>
      </c>
      <c r="Z166" t="s">
        <v>221</v>
      </c>
      <c r="AA166" t="s">
        <v>220</v>
      </c>
      <c r="AB166" t="s">
        <v>215</v>
      </c>
      <c r="AC166" t="s">
        <v>219</v>
      </c>
      <c r="AD166" t="s">
        <v>213</v>
      </c>
      <c r="AE166" t="s">
        <v>218</v>
      </c>
    </row>
    <row r="167" spans="9:31" x14ac:dyDescent="0.3">
      <c r="I167">
        <v>136</v>
      </c>
      <c r="K167" t="s">
        <v>15</v>
      </c>
      <c r="L167" t="s">
        <v>16</v>
      </c>
      <c r="M167" t="s">
        <v>13</v>
      </c>
      <c r="N167" t="s">
        <v>12</v>
      </c>
      <c r="P167" t="s">
        <v>7</v>
      </c>
      <c r="S167" t="s">
        <v>6</v>
      </c>
      <c r="T167" t="s">
        <v>97</v>
      </c>
      <c r="U167" t="s">
        <v>5</v>
      </c>
      <c r="V167" t="str">
        <f t="shared" si="13"/>
        <v>BCDEGJKL</v>
      </c>
      <c r="X167" t="s">
        <v>211</v>
      </c>
      <c r="Y167" t="s">
        <v>216</v>
      </c>
      <c r="Z167" t="s">
        <v>221</v>
      </c>
      <c r="AA167" t="s">
        <v>220</v>
      </c>
      <c r="AB167" t="s">
        <v>212</v>
      </c>
      <c r="AC167" t="s">
        <v>219</v>
      </c>
      <c r="AD167" t="s">
        <v>217</v>
      </c>
      <c r="AE167" t="s">
        <v>218</v>
      </c>
    </row>
    <row r="168" spans="9:31" x14ac:dyDescent="0.3">
      <c r="I168">
        <v>137</v>
      </c>
      <c r="K168" t="s">
        <v>15</v>
      </c>
      <c r="L168" t="s">
        <v>16</v>
      </c>
      <c r="M168" t="s">
        <v>13</v>
      </c>
      <c r="N168" t="s">
        <v>12</v>
      </c>
      <c r="P168" t="s">
        <v>7</v>
      </c>
      <c r="R168" t="s">
        <v>14</v>
      </c>
      <c r="T168" t="s">
        <v>97</v>
      </c>
      <c r="U168" t="s">
        <v>5</v>
      </c>
      <c r="V168" t="str">
        <f t="shared" si="13"/>
        <v>BCDEGIKL</v>
      </c>
      <c r="X168" t="s">
        <v>211</v>
      </c>
      <c r="Y168" t="s">
        <v>216</v>
      </c>
      <c r="Z168" t="s">
        <v>221</v>
      </c>
      <c r="AA168" t="s">
        <v>220</v>
      </c>
      <c r="AB168" t="s">
        <v>213</v>
      </c>
      <c r="AC168" t="s">
        <v>219</v>
      </c>
      <c r="AD168" t="s">
        <v>217</v>
      </c>
      <c r="AE168" t="s">
        <v>218</v>
      </c>
    </row>
    <row r="169" spans="9:31" x14ac:dyDescent="0.3">
      <c r="I169">
        <v>138</v>
      </c>
      <c r="K169" t="s">
        <v>15</v>
      </c>
      <c r="L169" t="s">
        <v>16</v>
      </c>
      <c r="M169" t="s">
        <v>13</v>
      </c>
      <c r="N169" t="s">
        <v>12</v>
      </c>
      <c r="P169" t="s">
        <v>7</v>
      </c>
      <c r="R169" t="s">
        <v>14</v>
      </c>
      <c r="S169" t="s">
        <v>6</v>
      </c>
      <c r="U169" t="s">
        <v>5</v>
      </c>
      <c r="V169" t="str">
        <f t="shared" si="13"/>
        <v>BCDEGIJL</v>
      </c>
      <c r="X169" t="s">
        <v>211</v>
      </c>
      <c r="Y169" t="s">
        <v>216</v>
      </c>
      <c r="Z169" t="s">
        <v>221</v>
      </c>
      <c r="AA169" t="s">
        <v>220</v>
      </c>
      <c r="AB169" t="s">
        <v>212</v>
      </c>
      <c r="AC169" t="s">
        <v>219</v>
      </c>
      <c r="AD169" t="s">
        <v>217</v>
      </c>
      <c r="AE169" t="s">
        <v>213</v>
      </c>
    </row>
    <row r="170" spans="9:31" x14ac:dyDescent="0.3">
      <c r="I170">
        <v>139</v>
      </c>
      <c r="K170" t="s">
        <v>15</v>
      </c>
      <c r="L170" t="s">
        <v>16</v>
      </c>
      <c r="M170" t="s">
        <v>13</v>
      </c>
      <c r="N170" t="s">
        <v>12</v>
      </c>
      <c r="P170" t="s">
        <v>7</v>
      </c>
      <c r="R170" t="s">
        <v>14</v>
      </c>
      <c r="S170" t="s">
        <v>6</v>
      </c>
      <c r="T170" t="s">
        <v>97</v>
      </c>
      <c r="V170" t="str">
        <f t="shared" si="13"/>
        <v>BCDEGIJK</v>
      </c>
      <c r="X170" t="s">
        <v>211</v>
      </c>
      <c r="Y170" t="s">
        <v>216</v>
      </c>
      <c r="Z170" t="s">
        <v>221</v>
      </c>
      <c r="AA170" t="s">
        <v>220</v>
      </c>
      <c r="AB170" t="s">
        <v>212</v>
      </c>
      <c r="AC170" t="s">
        <v>219</v>
      </c>
      <c r="AD170" t="s">
        <v>213</v>
      </c>
      <c r="AE170" t="s">
        <v>218</v>
      </c>
    </row>
    <row r="171" spans="9:31" x14ac:dyDescent="0.3">
      <c r="I171">
        <v>140</v>
      </c>
      <c r="K171" t="s">
        <v>15</v>
      </c>
      <c r="L171" t="s">
        <v>16</v>
      </c>
      <c r="M171" t="s">
        <v>13</v>
      </c>
      <c r="N171" t="s">
        <v>12</v>
      </c>
      <c r="P171" t="s">
        <v>7</v>
      </c>
      <c r="Q171" t="s">
        <v>11</v>
      </c>
      <c r="T171" t="s">
        <v>97</v>
      </c>
      <c r="U171" t="s">
        <v>5</v>
      </c>
      <c r="V171" t="str">
        <f t="shared" si="13"/>
        <v>BCDEGHKL</v>
      </c>
      <c r="X171" t="s">
        <v>211</v>
      </c>
      <c r="Y171" t="s">
        <v>216</v>
      </c>
      <c r="Z171" t="s">
        <v>221</v>
      </c>
      <c r="AA171" t="s">
        <v>220</v>
      </c>
      <c r="AB171" t="s">
        <v>215</v>
      </c>
      <c r="AC171" t="s">
        <v>219</v>
      </c>
      <c r="AD171" t="s">
        <v>217</v>
      </c>
      <c r="AE171" t="s">
        <v>218</v>
      </c>
    </row>
    <row r="172" spans="9:31" x14ac:dyDescent="0.3">
      <c r="I172">
        <v>141</v>
      </c>
      <c r="K172" t="s">
        <v>15</v>
      </c>
      <c r="L172" t="s">
        <v>16</v>
      </c>
      <c r="M172" t="s">
        <v>13</v>
      </c>
      <c r="N172" t="s">
        <v>12</v>
      </c>
      <c r="P172" t="s">
        <v>7</v>
      </c>
      <c r="Q172" t="s">
        <v>11</v>
      </c>
      <c r="S172" t="s">
        <v>6</v>
      </c>
      <c r="U172" t="s">
        <v>5</v>
      </c>
      <c r="V172" t="str">
        <f t="shared" si="13"/>
        <v>BCDEGHJL</v>
      </c>
      <c r="X172" t="s">
        <v>215</v>
      </c>
      <c r="Y172" t="s">
        <v>216</v>
      </c>
      <c r="Z172" t="s">
        <v>221</v>
      </c>
      <c r="AA172" t="s">
        <v>220</v>
      </c>
      <c r="AB172" t="s">
        <v>212</v>
      </c>
      <c r="AC172" t="s">
        <v>219</v>
      </c>
      <c r="AD172" t="s">
        <v>217</v>
      </c>
      <c r="AE172" t="s">
        <v>211</v>
      </c>
    </row>
    <row r="173" spans="9:31" x14ac:dyDescent="0.3">
      <c r="I173">
        <v>142</v>
      </c>
      <c r="K173" t="s">
        <v>15</v>
      </c>
      <c r="L173" t="s">
        <v>16</v>
      </c>
      <c r="M173" t="s">
        <v>13</v>
      </c>
      <c r="N173" t="s">
        <v>12</v>
      </c>
      <c r="P173" t="s">
        <v>7</v>
      </c>
      <c r="Q173" t="s">
        <v>11</v>
      </c>
      <c r="S173" t="s">
        <v>6</v>
      </c>
      <c r="T173" t="s">
        <v>97</v>
      </c>
      <c r="V173" t="str">
        <f t="shared" si="13"/>
        <v>BCDEGHJK</v>
      </c>
      <c r="X173" t="s">
        <v>215</v>
      </c>
      <c r="Y173" t="s">
        <v>216</v>
      </c>
      <c r="Z173" t="s">
        <v>221</v>
      </c>
      <c r="AA173" t="s">
        <v>220</v>
      </c>
      <c r="AB173" t="s">
        <v>212</v>
      </c>
      <c r="AC173" t="s">
        <v>219</v>
      </c>
      <c r="AD173" t="s">
        <v>211</v>
      </c>
      <c r="AE173" t="s">
        <v>218</v>
      </c>
    </row>
    <row r="174" spans="9:31" x14ac:dyDescent="0.3">
      <c r="I174">
        <v>143</v>
      </c>
      <c r="K174" t="s">
        <v>15</v>
      </c>
      <c r="L174" t="s">
        <v>16</v>
      </c>
      <c r="M174" t="s">
        <v>13</v>
      </c>
      <c r="N174" t="s">
        <v>12</v>
      </c>
      <c r="P174" t="s">
        <v>7</v>
      </c>
      <c r="Q174" t="s">
        <v>11</v>
      </c>
      <c r="R174" t="s">
        <v>14</v>
      </c>
      <c r="U174" t="s">
        <v>5</v>
      </c>
      <c r="V174" t="str">
        <f t="shared" si="13"/>
        <v>BCDEGHIL</v>
      </c>
      <c r="X174" t="s">
        <v>211</v>
      </c>
      <c r="Y174" t="s">
        <v>216</v>
      </c>
      <c r="Z174" t="s">
        <v>221</v>
      </c>
      <c r="AA174" t="s">
        <v>220</v>
      </c>
      <c r="AB174" t="s">
        <v>215</v>
      </c>
      <c r="AC174" t="s">
        <v>219</v>
      </c>
      <c r="AD174" t="s">
        <v>217</v>
      </c>
      <c r="AE174" t="s">
        <v>213</v>
      </c>
    </row>
    <row r="175" spans="9:31" x14ac:dyDescent="0.3">
      <c r="I175">
        <v>144</v>
      </c>
      <c r="K175" t="s">
        <v>15</v>
      </c>
      <c r="L175" t="s">
        <v>16</v>
      </c>
      <c r="M175" t="s">
        <v>13</v>
      </c>
      <c r="N175" t="s">
        <v>12</v>
      </c>
      <c r="P175" t="s">
        <v>7</v>
      </c>
      <c r="Q175" t="s">
        <v>11</v>
      </c>
      <c r="R175" t="s">
        <v>14</v>
      </c>
      <c r="T175" t="s">
        <v>97</v>
      </c>
      <c r="V175" t="str">
        <f t="shared" si="13"/>
        <v>BCDEGHIK</v>
      </c>
      <c r="X175" t="s">
        <v>211</v>
      </c>
      <c r="Y175" t="s">
        <v>216</v>
      </c>
      <c r="Z175" t="s">
        <v>221</v>
      </c>
      <c r="AA175" t="s">
        <v>220</v>
      </c>
      <c r="AB175" t="s">
        <v>215</v>
      </c>
      <c r="AC175" t="s">
        <v>219</v>
      </c>
      <c r="AD175" t="s">
        <v>213</v>
      </c>
      <c r="AE175" t="s">
        <v>218</v>
      </c>
    </row>
    <row r="176" spans="9:31" x14ac:dyDescent="0.3">
      <c r="I176">
        <v>145</v>
      </c>
      <c r="K176" t="s">
        <v>15</v>
      </c>
      <c r="L176" t="s">
        <v>16</v>
      </c>
      <c r="M176" t="s">
        <v>13</v>
      </c>
      <c r="N176" t="s">
        <v>12</v>
      </c>
      <c r="P176" t="s">
        <v>7</v>
      </c>
      <c r="Q176" t="s">
        <v>11</v>
      </c>
      <c r="R176" t="s">
        <v>14</v>
      </c>
      <c r="S176" t="s">
        <v>6</v>
      </c>
      <c r="V176" t="str">
        <f t="shared" si="13"/>
        <v>BCDEGHIJ</v>
      </c>
      <c r="X176" t="s">
        <v>215</v>
      </c>
      <c r="Y176" t="s">
        <v>216</v>
      </c>
      <c r="Z176" t="s">
        <v>221</v>
      </c>
      <c r="AA176" t="s">
        <v>220</v>
      </c>
      <c r="AB176" t="s">
        <v>212</v>
      </c>
      <c r="AC176" t="s">
        <v>219</v>
      </c>
      <c r="AD176" t="s">
        <v>211</v>
      </c>
      <c r="AE176" t="s">
        <v>213</v>
      </c>
    </row>
    <row r="177" spans="9:31" x14ac:dyDescent="0.3">
      <c r="I177">
        <v>146</v>
      </c>
      <c r="K177" t="s">
        <v>15</v>
      </c>
      <c r="L177" t="s">
        <v>16</v>
      </c>
      <c r="M177" t="s">
        <v>13</v>
      </c>
      <c r="N177" t="s">
        <v>12</v>
      </c>
      <c r="O177" t="s">
        <v>9</v>
      </c>
      <c r="S177" t="s">
        <v>6</v>
      </c>
      <c r="T177" t="s">
        <v>97</v>
      </c>
      <c r="U177" t="s">
        <v>5</v>
      </c>
      <c r="V177" t="str">
        <f t="shared" si="13"/>
        <v>BCDEFJKL</v>
      </c>
      <c r="X177" t="s">
        <v>220</v>
      </c>
      <c r="Y177" t="s">
        <v>212</v>
      </c>
      <c r="Z177" t="s">
        <v>221</v>
      </c>
      <c r="AA177" t="s">
        <v>219</v>
      </c>
      <c r="AB177" t="s">
        <v>211</v>
      </c>
      <c r="AC177" t="s">
        <v>214</v>
      </c>
      <c r="AD177" t="s">
        <v>217</v>
      </c>
      <c r="AE177" t="s">
        <v>218</v>
      </c>
    </row>
    <row r="178" spans="9:31" x14ac:dyDescent="0.3">
      <c r="I178">
        <v>147</v>
      </c>
      <c r="K178" t="s">
        <v>15</v>
      </c>
      <c r="L178" t="s">
        <v>16</v>
      </c>
      <c r="M178" t="s">
        <v>13</v>
      </c>
      <c r="N178" t="s">
        <v>12</v>
      </c>
      <c r="O178" t="s">
        <v>9</v>
      </c>
      <c r="R178" t="s">
        <v>14</v>
      </c>
      <c r="T178" t="s">
        <v>97</v>
      </c>
      <c r="U178" t="s">
        <v>5</v>
      </c>
      <c r="V178" t="str">
        <f t="shared" si="13"/>
        <v>BCDEFIKL</v>
      </c>
      <c r="X178" t="s">
        <v>220</v>
      </c>
      <c r="Y178" t="s">
        <v>211</v>
      </c>
      <c r="Z178" t="s">
        <v>221</v>
      </c>
      <c r="AA178" t="s">
        <v>219</v>
      </c>
      <c r="AB178" t="s">
        <v>213</v>
      </c>
      <c r="AC178" t="s">
        <v>214</v>
      </c>
      <c r="AD178" t="s">
        <v>217</v>
      </c>
      <c r="AE178" t="s">
        <v>218</v>
      </c>
    </row>
    <row r="179" spans="9:31" x14ac:dyDescent="0.3">
      <c r="I179">
        <v>148</v>
      </c>
      <c r="K179" t="s">
        <v>15</v>
      </c>
      <c r="L179" t="s">
        <v>16</v>
      </c>
      <c r="M179" t="s">
        <v>13</v>
      </c>
      <c r="N179" t="s">
        <v>12</v>
      </c>
      <c r="O179" t="s">
        <v>9</v>
      </c>
      <c r="R179" t="s">
        <v>14</v>
      </c>
      <c r="S179" t="s">
        <v>6</v>
      </c>
      <c r="U179" t="s">
        <v>5</v>
      </c>
      <c r="V179" t="str">
        <f t="shared" si="13"/>
        <v>BCDEFIJL</v>
      </c>
      <c r="X179" t="s">
        <v>220</v>
      </c>
      <c r="Y179" t="s">
        <v>212</v>
      </c>
      <c r="Z179" t="s">
        <v>221</v>
      </c>
      <c r="AA179" t="s">
        <v>219</v>
      </c>
      <c r="AB179" t="s">
        <v>211</v>
      </c>
      <c r="AC179" t="s">
        <v>214</v>
      </c>
      <c r="AD179" t="s">
        <v>217</v>
      </c>
      <c r="AE179" t="s">
        <v>213</v>
      </c>
    </row>
    <row r="180" spans="9:31" x14ac:dyDescent="0.3">
      <c r="I180">
        <v>149</v>
      </c>
      <c r="K180" t="s">
        <v>15</v>
      </c>
      <c r="L180" t="s">
        <v>16</v>
      </c>
      <c r="M180" t="s">
        <v>13</v>
      </c>
      <c r="N180" t="s">
        <v>12</v>
      </c>
      <c r="O180" t="s">
        <v>9</v>
      </c>
      <c r="R180" t="s">
        <v>14</v>
      </c>
      <c r="S180" t="s">
        <v>6</v>
      </c>
      <c r="T180" t="s">
        <v>97</v>
      </c>
      <c r="V180" t="str">
        <f t="shared" si="13"/>
        <v>BCDEFIJK</v>
      </c>
      <c r="X180" t="s">
        <v>220</v>
      </c>
      <c r="Y180" t="s">
        <v>212</v>
      </c>
      <c r="Z180" t="s">
        <v>221</v>
      </c>
      <c r="AA180" t="s">
        <v>219</v>
      </c>
      <c r="AB180" t="s">
        <v>211</v>
      </c>
      <c r="AC180" t="s">
        <v>214</v>
      </c>
      <c r="AD180" t="s">
        <v>213</v>
      </c>
      <c r="AE180" t="s">
        <v>218</v>
      </c>
    </row>
    <row r="181" spans="9:31" x14ac:dyDescent="0.3">
      <c r="I181">
        <v>150</v>
      </c>
      <c r="K181" t="s">
        <v>15</v>
      </c>
      <c r="L181" t="s">
        <v>16</v>
      </c>
      <c r="M181" t="s">
        <v>13</v>
      </c>
      <c r="N181" t="s">
        <v>12</v>
      </c>
      <c r="O181" t="s">
        <v>9</v>
      </c>
      <c r="Q181" t="s">
        <v>11</v>
      </c>
      <c r="T181" t="s">
        <v>97</v>
      </c>
      <c r="U181" t="s">
        <v>5</v>
      </c>
      <c r="V181" t="str">
        <f t="shared" si="13"/>
        <v>BCDEFHKL</v>
      </c>
      <c r="X181" t="s">
        <v>220</v>
      </c>
      <c r="Y181" t="s">
        <v>211</v>
      </c>
      <c r="Z181" t="s">
        <v>221</v>
      </c>
      <c r="AA181" t="s">
        <v>219</v>
      </c>
      <c r="AB181" t="s">
        <v>215</v>
      </c>
      <c r="AC181" t="s">
        <v>214</v>
      </c>
      <c r="AD181" t="s">
        <v>217</v>
      </c>
      <c r="AE181" t="s">
        <v>218</v>
      </c>
    </row>
    <row r="182" spans="9:31" x14ac:dyDescent="0.3">
      <c r="I182">
        <v>151</v>
      </c>
      <c r="K182" t="s">
        <v>15</v>
      </c>
      <c r="L182" t="s">
        <v>16</v>
      </c>
      <c r="M182" t="s">
        <v>13</v>
      </c>
      <c r="N182" t="s">
        <v>12</v>
      </c>
      <c r="O182" t="s">
        <v>9</v>
      </c>
      <c r="Q182" t="s">
        <v>11</v>
      </c>
      <c r="S182" t="s">
        <v>6</v>
      </c>
      <c r="U182" t="s">
        <v>5</v>
      </c>
      <c r="V182" t="str">
        <f t="shared" si="13"/>
        <v>BCDEFHJL</v>
      </c>
      <c r="X182" t="s">
        <v>220</v>
      </c>
      <c r="Y182" t="s">
        <v>212</v>
      </c>
      <c r="Z182" t="s">
        <v>221</v>
      </c>
      <c r="AA182" t="s">
        <v>219</v>
      </c>
      <c r="AB182" t="s">
        <v>215</v>
      </c>
      <c r="AC182" t="s">
        <v>214</v>
      </c>
      <c r="AD182" t="s">
        <v>217</v>
      </c>
      <c r="AE182" t="s">
        <v>211</v>
      </c>
    </row>
    <row r="183" spans="9:31" x14ac:dyDescent="0.3">
      <c r="I183">
        <v>152</v>
      </c>
      <c r="K183" t="s">
        <v>15</v>
      </c>
      <c r="L183" t="s">
        <v>16</v>
      </c>
      <c r="M183" t="s">
        <v>13</v>
      </c>
      <c r="N183" t="s">
        <v>12</v>
      </c>
      <c r="O183" t="s">
        <v>9</v>
      </c>
      <c r="Q183" t="s">
        <v>11</v>
      </c>
      <c r="S183" t="s">
        <v>6</v>
      </c>
      <c r="T183" t="s">
        <v>97</v>
      </c>
      <c r="V183" t="str">
        <f t="shared" si="13"/>
        <v>BCDEFHJK</v>
      </c>
      <c r="X183" t="s">
        <v>220</v>
      </c>
      <c r="Y183" t="s">
        <v>212</v>
      </c>
      <c r="Z183" t="s">
        <v>221</v>
      </c>
      <c r="AA183" t="s">
        <v>219</v>
      </c>
      <c r="AB183" t="s">
        <v>215</v>
      </c>
      <c r="AC183" t="s">
        <v>214</v>
      </c>
      <c r="AD183" t="s">
        <v>211</v>
      </c>
      <c r="AE183" t="s">
        <v>218</v>
      </c>
    </row>
    <row r="184" spans="9:31" x14ac:dyDescent="0.3">
      <c r="I184">
        <v>153</v>
      </c>
      <c r="K184" t="s">
        <v>15</v>
      </c>
      <c r="L184" t="s">
        <v>16</v>
      </c>
      <c r="M184" t="s">
        <v>13</v>
      </c>
      <c r="N184" t="s">
        <v>12</v>
      </c>
      <c r="O184" t="s">
        <v>9</v>
      </c>
      <c r="Q184" t="s">
        <v>11</v>
      </c>
      <c r="R184" t="s">
        <v>14</v>
      </c>
      <c r="U184" t="s">
        <v>5</v>
      </c>
      <c r="V184" t="str">
        <f t="shared" si="13"/>
        <v>BCDEFHIL</v>
      </c>
      <c r="X184" t="s">
        <v>220</v>
      </c>
      <c r="Y184" t="s">
        <v>211</v>
      </c>
      <c r="Z184" t="s">
        <v>221</v>
      </c>
      <c r="AA184" t="s">
        <v>219</v>
      </c>
      <c r="AB184" t="s">
        <v>215</v>
      </c>
      <c r="AC184" t="s">
        <v>214</v>
      </c>
      <c r="AD184" t="s">
        <v>217</v>
      </c>
      <c r="AE184" t="s">
        <v>213</v>
      </c>
    </row>
    <row r="185" spans="9:31" x14ac:dyDescent="0.3">
      <c r="I185">
        <v>154</v>
      </c>
      <c r="K185" t="s">
        <v>15</v>
      </c>
      <c r="L185" t="s">
        <v>16</v>
      </c>
      <c r="M185" t="s">
        <v>13</v>
      </c>
      <c r="N185" t="s">
        <v>12</v>
      </c>
      <c r="O185" t="s">
        <v>9</v>
      </c>
      <c r="Q185" t="s">
        <v>11</v>
      </c>
      <c r="R185" t="s">
        <v>14</v>
      </c>
      <c r="T185" t="s">
        <v>97</v>
      </c>
      <c r="V185" t="str">
        <f t="shared" si="13"/>
        <v>BCDEFHIK</v>
      </c>
      <c r="X185" t="s">
        <v>220</v>
      </c>
      <c r="Y185" t="s">
        <v>211</v>
      </c>
      <c r="Z185" t="s">
        <v>221</v>
      </c>
      <c r="AA185" t="s">
        <v>219</v>
      </c>
      <c r="AB185" t="s">
        <v>215</v>
      </c>
      <c r="AC185" t="s">
        <v>214</v>
      </c>
      <c r="AD185" t="s">
        <v>213</v>
      </c>
      <c r="AE185" t="s">
        <v>218</v>
      </c>
    </row>
    <row r="186" spans="9:31" x14ac:dyDescent="0.3">
      <c r="I186">
        <v>155</v>
      </c>
      <c r="K186" t="s">
        <v>15</v>
      </c>
      <c r="L186" t="s">
        <v>16</v>
      </c>
      <c r="M186" t="s">
        <v>13</v>
      </c>
      <c r="N186" t="s">
        <v>12</v>
      </c>
      <c r="O186" t="s">
        <v>9</v>
      </c>
      <c r="Q186" t="s">
        <v>11</v>
      </c>
      <c r="R186" t="s">
        <v>14</v>
      </c>
      <c r="S186" t="s">
        <v>6</v>
      </c>
      <c r="V186" t="str">
        <f t="shared" si="13"/>
        <v>BCDEFHIJ</v>
      </c>
      <c r="X186" t="s">
        <v>220</v>
      </c>
      <c r="Y186" t="s">
        <v>212</v>
      </c>
      <c r="Z186" t="s">
        <v>221</v>
      </c>
      <c r="AA186" t="s">
        <v>219</v>
      </c>
      <c r="AB186" t="s">
        <v>215</v>
      </c>
      <c r="AC186" t="s">
        <v>214</v>
      </c>
      <c r="AD186" t="s">
        <v>211</v>
      </c>
      <c r="AE186" t="s">
        <v>213</v>
      </c>
    </row>
    <row r="187" spans="9:31" x14ac:dyDescent="0.3">
      <c r="I187">
        <v>156</v>
      </c>
      <c r="K187" t="s">
        <v>15</v>
      </c>
      <c r="L187" t="s">
        <v>16</v>
      </c>
      <c r="M187" t="s">
        <v>13</v>
      </c>
      <c r="N187" t="s">
        <v>12</v>
      </c>
      <c r="O187" t="s">
        <v>9</v>
      </c>
      <c r="P187" t="s">
        <v>7</v>
      </c>
      <c r="T187" t="s">
        <v>97</v>
      </c>
      <c r="U187" t="s">
        <v>5</v>
      </c>
      <c r="V187" t="str">
        <f t="shared" si="13"/>
        <v>BCDEFGKL</v>
      </c>
      <c r="X187" t="s">
        <v>220</v>
      </c>
      <c r="Y187" t="s">
        <v>216</v>
      </c>
      <c r="Z187" t="s">
        <v>221</v>
      </c>
      <c r="AA187" t="s">
        <v>219</v>
      </c>
      <c r="AB187" t="s">
        <v>211</v>
      </c>
      <c r="AC187" t="s">
        <v>214</v>
      </c>
      <c r="AD187" t="s">
        <v>217</v>
      </c>
      <c r="AE187" t="s">
        <v>218</v>
      </c>
    </row>
    <row r="188" spans="9:31" x14ac:dyDescent="0.3">
      <c r="I188">
        <v>157</v>
      </c>
      <c r="K188" t="s">
        <v>15</v>
      </c>
      <c r="L188" t="s">
        <v>16</v>
      </c>
      <c r="M188" t="s">
        <v>13</v>
      </c>
      <c r="N188" t="s">
        <v>12</v>
      </c>
      <c r="O188" t="s">
        <v>9</v>
      </c>
      <c r="P188" t="s">
        <v>7</v>
      </c>
      <c r="S188" t="s">
        <v>6</v>
      </c>
      <c r="U188" t="s">
        <v>5</v>
      </c>
      <c r="V188" t="str">
        <f t="shared" si="13"/>
        <v>BCDEFGJL</v>
      </c>
      <c r="X188" t="s">
        <v>220</v>
      </c>
      <c r="Y188" t="s">
        <v>216</v>
      </c>
      <c r="Z188" t="s">
        <v>221</v>
      </c>
      <c r="AA188" t="s">
        <v>219</v>
      </c>
      <c r="AB188" t="s">
        <v>212</v>
      </c>
      <c r="AC188" t="s">
        <v>214</v>
      </c>
      <c r="AD188" t="s">
        <v>217</v>
      </c>
      <c r="AE188" t="s">
        <v>211</v>
      </c>
    </row>
    <row r="189" spans="9:31" x14ac:dyDescent="0.3">
      <c r="I189">
        <v>158</v>
      </c>
      <c r="K189" t="s">
        <v>15</v>
      </c>
      <c r="L189" t="s">
        <v>16</v>
      </c>
      <c r="M189" t="s">
        <v>13</v>
      </c>
      <c r="N189" t="s">
        <v>12</v>
      </c>
      <c r="O189" t="s">
        <v>9</v>
      </c>
      <c r="P189" t="s">
        <v>7</v>
      </c>
      <c r="S189" t="s">
        <v>6</v>
      </c>
      <c r="T189" t="s">
        <v>97</v>
      </c>
      <c r="V189" t="str">
        <f t="shared" si="13"/>
        <v>BCDEFGJK</v>
      </c>
      <c r="X189" t="s">
        <v>220</v>
      </c>
      <c r="Y189" t="s">
        <v>216</v>
      </c>
      <c r="Z189" t="s">
        <v>221</v>
      </c>
      <c r="AA189" t="s">
        <v>219</v>
      </c>
      <c r="AB189" t="s">
        <v>212</v>
      </c>
      <c r="AC189" t="s">
        <v>214</v>
      </c>
      <c r="AD189" t="s">
        <v>211</v>
      </c>
      <c r="AE189" t="s">
        <v>218</v>
      </c>
    </row>
    <row r="190" spans="9:31" x14ac:dyDescent="0.3">
      <c r="I190">
        <v>159</v>
      </c>
      <c r="K190" t="s">
        <v>15</v>
      </c>
      <c r="L190" t="s">
        <v>16</v>
      </c>
      <c r="M190" t="s">
        <v>13</v>
      </c>
      <c r="N190" t="s">
        <v>12</v>
      </c>
      <c r="O190" t="s">
        <v>9</v>
      </c>
      <c r="P190" t="s">
        <v>7</v>
      </c>
      <c r="R190" t="s">
        <v>14</v>
      </c>
      <c r="U190" t="s">
        <v>5</v>
      </c>
      <c r="V190" t="str">
        <f t="shared" si="13"/>
        <v>BCDEFGIL</v>
      </c>
      <c r="X190" t="s">
        <v>220</v>
      </c>
      <c r="Y190" t="s">
        <v>216</v>
      </c>
      <c r="Z190" t="s">
        <v>221</v>
      </c>
      <c r="AA190" t="s">
        <v>219</v>
      </c>
      <c r="AB190" t="s">
        <v>211</v>
      </c>
      <c r="AC190" t="s">
        <v>214</v>
      </c>
      <c r="AD190" t="s">
        <v>217</v>
      </c>
      <c r="AE190" t="s">
        <v>213</v>
      </c>
    </row>
    <row r="191" spans="9:31" x14ac:dyDescent="0.3">
      <c r="I191">
        <v>160</v>
      </c>
      <c r="K191" t="s">
        <v>15</v>
      </c>
      <c r="L191" t="s">
        <v>16</v>
      </c>
      <c r="M191" t="s">
        <v>13</v>
      </c>
      <c r="N191" t="s">
        <v>12</v>
      </c>
      <c r="O191" t="s">
        <v>9</v>
      </c>
      <c r="P191" t="s">
        <v>7</v>
      </c>
      <c r="R191" t="s">
        <v>14</v>
      </c>
      <c r="T191" t="s">
        <v>97</v>
      </c>
      <c r="V191" t="str">
        <f t="shared" si="13"/>
        <v>BCDEFGIK</v>
      </c>
      <c r="X191" t="s">
        <v>220</v>
      </c>
      <c r="Y191" t="s">
        <v>216</v>
      </c>
      <c r="Z191" t="s">
        <v>221</v>
      </c>
      <c r="AA191" t="s">
        <v>219</v>
      </c>
      <c r="AB191" t="s">
        <v>211</v>
      </c>
      <c r="AC191" t="s">
        <v>214</v>
      </c>
      <c r="AD191" t="s">
        <v>213</v>
      </c>
      <c r="AE191" t="s">
        <v>218</v>
      </c>
    </row>
    <row r="192" spans="9:31" x14ac:dyDescent="0.3">
      <c r="I192">
        <v>161</v>
      </c>
      <c r="K192" t="s">
        <v>15</v>
      </c>
      <c r="L192" t="s">
        <v>16</v>
      </c>
      <c r="M192" t="s">
        <v>13</v>
      </c>
      <c r="N192" t="s">
        <v>12</v>
      </c>
      <c r="O192" t="s">
        <v>9</v>
      </c>
      <c r="P192" t="s">
        <v>7</v>
      </c>
      <c r="R192" t="s">
        <v>14</v>
      </c>
      <c r="S192" t="s">
        <v>6</v>
      </c>
      <c r="V192" t="str">
        <f t="shared" si="13"/>
        <v>BCDEFGIJ</v>
      </c>
      <c r="X192" t="s">
        <v>220</v>
      </c>
      <c r="Y192" t="s">
        <v>216</v>
      </c>
      <c r="Z192" t="s">
        <v>221</v>
      </c>
      <c r="AA192" t="s">
        <v>219</v>
      </c>
      <c r="AB192" t="s">
        <v>212</v>
      </c>
      <c r="AC192" t="s">
        <v>214</v>
      </c>
      <c r="AD192" t="s">
        <v>211</v>
      </c>
      <c r="AE192" t="s">
        <v>213</v>
      </c>
    </row>
    <row r="193" spans="9:31" x14ac:dyDescent="0.3">
      <c r="I193">
        <v>162</v>
      </c>
      <c r="K193" t="s">
        <v>15</v>
      </c>
      <c r="L193" t="s">
        <v>16</v>
      </c>
      <c r="M193" t="s">
        <v>13</v>
      </c>
      <c r="N193" t="s">
        <v>12</v>
      </c>
      <c r="O193" t="s">
        <v>9</v>
      </c>
      <c r="P193" t="s">
        <v>7</v>
      </c>
      <c r="Q193" t="s">
        <v>11</v>
      </c>
      <c r="U193" t="s">
        <v>5</v>
      </c>
      <c r="V193" t="str">
        <f t="shared" si="13"/>
        <v>BCDEFGHL</v>
      </c>
      <c r="X193" t="s">
        <v>220</v>
      </c>
      <c r="Y193" t="s">
        <v>216</v>
      </c>
      <c r="Z193" t="s">
        <v>221</v>
      </c>
      <c r="AA193" t="s">
        <v>219</v>
      </c>
      <c r="AB193" t="s">
        <v>215</v>
      </c>
      <c r="AC193" t="s">
        <v>214</v>
      </c>
      <c r="AD193" t="s">
        <v>217</v>
      </c>
      <c r="AE193" t="s">
        <v>211</v>
      </c>
    </row>
    <row r="194" spans="9:31" x14ac:dyDescent="0.3">
      <c r="I194">
        <v>163</v>
      </c>
      <c r="K194" t="s">
        <v>15</v>
      </c>
      <c r="L194" t="s">
        <v>16</v>
      </c>
      <c r="M194" t="s">
        <v>13</v>
      </c>
      <c r="N194" t="s">
        <v>12</v>
      </c>
      <c r="O194" t="s">
        <v>9</v>
      </c>
      <c r="P194" t="s">
        <v>7</v>
      </c>
      <c r="Q194" t="s">
        <v>11</v>
      </c>
      <c r="T194" t="s">
        <v>97</v>
      </c>
      <c r="V194" t="str">
        <f t="shared" si="13"/>
        <v>BCDEFGHK</v>
      </c>
      <c r="X194" t="s">
        <v>220</v>
      </c>
      <c r="Y194" t="s">
        <v>216</v>
      </c>
      <c r="Z194" t="s">
        <v>221</v>
      </c>
      <c r="AA194" t="s">
        <v>219</v>
      </c>
      <c r="AB194" t="s">
        <v>215</v>
      </c>
      <c r="AC194" t="s">
        <v>214</v>
      </c>
      <c r="AD194" t="s">
        <v>211</v>
      </c>
      <c r="AE194" t="s">
        <v>218</v>
      </c>
    </row>
    <row r="195" spans="9:31" x14ac:dyDescent="0.3">
      <c r="I195">
        <v>164</v>
      </c>
      <c r="K195" t="s">
        <v>15</v>
      </c>
      <c r="L195" t="s">
        <v>16</v>
      </c>
      <c r="M195" t="s">
        <v>13</v>
      </c>
      <c r="N195" t="s">
        <v>12</v>
      </c>
      <c r="O195" t="s">
        <v>9</v>
      </c>
      <c r="P195" t="s">
        <v>7</v>
      </c>
      <c r="Q195" t="s">
        <v>11</v>
      </c>
      <c r="S195" t="s">
        <v>6</v>
      </c>
      <c r="V195" t="str">
        <f t="shared" si="13"/>
        <v>BCDEFGHJ</v>
      </c>
      <c r="X195" t="s">
        <v>215</v>
      </c>
      <c r="Y195" t="s">
        <v>216</v>
      </c>
      <c r="Z195" t="s">
        <v>221</v>
      </c>
      <c r="AA195" t="s">
        <v>220</v>
      </c>
      <c r="AB195" t="s">
        <v>212</v>
      </c>
      <c r="AC195" t="s">
        <v>214</v>
      </c>
      <c r="AD195" t="s">
        <v>219</v>
      </c>
      <c r="AE195" t="s">
        <v>211</v>
      </c>
    </row>
    <row r="196" spans="9:31" x14ac:dyDescent="0.3">
      <c r="I196">
        <v>165</v>
      </c>
      <c r="K196" t="s">
        <v>15</v>
      </c>
      <c r="L196" t="s">
        <v>16</v>
      </c>
      <c r="M196" t="s">
        <v>13</v>
      </c>
      <c r="N196" t="s">
        <v>12</v>
      </c>
      <c r="O196" t="s">
        <v>9</v>
      </c>
      <c r="P196" t="s">
        <v>7</v>
      </c>
      <c r="Q196" t="s">
        <v>11</v>
      </c>
      <c r="R196" t="s">
        <v>14</v>
      </c>
      <c r="V196" t="str">
        <f t="shared" si="13"/>
        <v>BCDEFGHI</v>
      </c>
      <c r="X196" t="s">
        <v>220</v>
      </c>
      <c r="Y196" t="s">
        <v>216</v>
      </c>
      <c r="Z196" t="s">
        <v>221</v>
      </c>
      <c r="AA196" t="s">
        <v>219</v>
      </c>
      <c r="AB196" t="s">
        <v>215</v>
      </c>
      <c r="AC196" t="s">
        <v>214</v>
      </c>
      <c r="AD196" t="s">
        <v>211</v>
      </c>
      <c r="AE196" t="s">
        <v>213</v>
      </c>
    </row>
    <row r="197" spans="9:31" x14ac:dyDescent="0.3">
      <c r="I197">
        <v>166</v>
      </c>
      <c r="J197" t="s">
        <v>94</v>
      </c>
      <c r="O197" t="s">
        <v>9</v>
      </c>
      <c r="P197" t="s">
        <v>7</v>
      </c>
      <c r="Q197" t="s">
        <v>11</v>
      </c>
      <c r="R197" t="s">
        <v>14</v>
      </c>
      <c r="S197" t="s">
        <v>6</v>
      </c>
      <c r="T197" t="s">
        <v>97</v>
      </c>
      <c r="U197" t="s">
        <v>5</v>
      </c>
      <c r="V197" t="str">
        <f t="shared" si="13"/>
        <v>AFGHIJKL</v>
      </c>
      <c r="X197" t="s">
        <v>215</v>
      </c>
      <c r="Y197" t="s">
        <v>212</v>
      </c>
      <c r="Z197" t="s">
        <v>213</v>
      </c>
      <c r="AA197" t="s">
        <v>214</v>
      </c>
      <c r="AB197" t="s">
        <v>222</v>
      </c>
      <c r="AC197" t="s">
        <v>216</v>
      </c>
      <c r="AD197" t="s">
        <v>217</v>
      </c>
      <c r="AE197" t="s">
        <v>218</v>
      </c>
    </row>
    <row r="198" spans="9:31" x14ac:dyDescent="0.3">
      <c r="I198">
        <v>167</v>
      </c>
      <c r="J198" t="s">
        <v>94</v>
      </c>
      <c r="N198" t="s">
        <v>12</v>
      </c>
      <c r="P198" t="s">
        <v>7</v>
      </c>
      <c r="Q198" t="s">
        <v>11</v>
      </c>
      <c r="R198" t="s">
        <v>14</v>
      </c>
      <c r="S198" t="s">
        <v>6</v>
      </c>
      <c r="T198" t="s">
        <v>97</v>
      </c>
      <c r="U198" t="s">
        <v>5</v>
      </c>
      <c r="V198" t="str">
        <f t="shared" si="13"/>
        <v>AEGHIJKL</v>
      </c>
      <c r="X198" t="s">
        <v>211</v>
      </c>
      <c r="Y198" t="s">
        <v>212</v>
      </c>
      <c r="Z198" t="s">
        <v>213</v>
      </c>
      <c r="AA198" t="s">
        <v>222</v>
      </c>
      <c r="AB198" t="s">
        <v>215</v>
      </c>
      <c r="AC198" t="s">
        <v>216</v>
      </c>
      <c r="AD198" t="s">
        <v>217</v>
      </c>
      <c r="AE198" t="s">
        <v>218</v>
      </c>
    </row>
    <row r="199" spans="9:31" x14ac:dyDescent="0.3">
      <c r="I199">
        <v>168</v>
      </c>
      <c r="J199" t="s">
        <v>94</v>
      </c>
      <c r="N199" t="s">
        <v>12</v>
      </c>
      <c r="O199" t="s">
        <v>9</v>
      </c>
      <c r="Q199" t="s">
        <v>11</v>
      </c>
      <c r="R199" t="s">
        <v>14</v>
      </c>
      <c r="S199" t="s">
        <v>6</v>
      </c>
      <c r="T199" t="s">
        <v>97</v>
      </c>
      <c r="U199" t="s">
        <v>5</v>
      </c>
      <c r="V199" t="str">
        <f t="shared" si="13"/>
        <v>AEFHIJKL</v>
      </c>
      <c r="X199" t="s">
        <v>211</v>
      </c>
      <c r="Y199" t="s">
        <v>212</v>
      </c>
      <c r="Z199" t="s">
        <v>213</v>
      </c>
      <c r="AA199" t="s">
        <v>214</v>
      </c>
      <c r="AB199" t="s">
        <v>222</v>
      </c>
      <c r="AC199" t="s">
        <v>215</v>
      </c>
      <c r="AD199" t="s">
        <v>217</v>
      </c>
      <c r="AE199" t="s">
        <v>218</v>
      </c>
    </row>
    <row r="200" spans="9:31" x14ac:dyDescent="0.3">
      <c r="I200">
        <v>169</v>
      </c>
      <c r="J200" t="s">
        <v>94</v>
      </c>
      <c r="N200" t="s">
        <v>12</v>
      </c>
      <c r="O200" t="s">
        <v>9</v>
      </c>
      <c r="P200" t="s">
        <v>7</v>
      </c>
      <c r="R200" t="s">
        <v>14</v>
      </c>
      <c r="S200" t="s">
        <v>6</v>
      </c>
      <c r="T200" t="s">
        <v>97</v>
      </c>
      <c r="U200" t="s">
        <v>5</v>
      </c>
      <c r="V200" t="str">
        <f t="shared" si="13"/>
        <v>AEFGIJKL</v>
      </c>
      <c r="X200" t="s">
        <v>211</v>
      </c>
      <c r="Y200" t="s">
        <v>212</v>
      </c>
      <c r="Z200" t="s">
        <v>213</v>
      </c>
      <c r="AA200" t="s">
        <v>214</v>
      </c>
      <c r="AB200" t="s">
        <v>222</v>
      </c>
      <c r="AC200" t="s">
        <v>216</v>
      </c>
      <c r="AD200" t="s">
        <v>217</v>
      </c>
      <c r="AE200" t="s">
        <v>218</v>
      </c>
    </row>
    <row r="201" spans="9:31" x14ac:dyDescent="0.3">
      <c r="I201">
        <v>170</v>
      </c>
      <c r="J201" t="s">
        <v>94</v>
      </c>
      <c r="N201" t="s">
        <v>12</v>
      </c>
      <c r="O201" t="s">
        <v>9</v>
      </c>
      <c r="P201" t="s">
        <v>7</v>
      </c>
      <c r="Q201" t="s">
        <v>11</v>
      </c>
      <c r="S201" t="s">
        <v>6</v>
      </c>
      <c r="T201" t="s">
        <v>97</v>
      </c>
      <c r="U201" t="s">
        <v>5</v>
      </c>
      <c r="V201" t="str">
        <f t="shared" si="13"/>
        <v>AEFGHJKL</v>
      </c>
      <c r="X201" t="s">
        <v>211</v>
      </c>
      <c r="Y201" t="s">
        <v>216</v>
      </c>
      <c r="Z201" t="s">
        <v>212</v>
      </c>
      <c r="AA201" t="s">
        <v>214</v>
      </c>
      <c r="AB201" t="s">
        <v>222</v>
      </c>
      <c r="AC201" t="s">
        <v>215</v>
      </c>
      <c r="AD201" t="s">
        <v>217</v>
      </c>
      <c r="AE201" t="s">
        <v>218</v>
      </c>
    </row>
    <row r="202" spans="9:31" x14ac:dyDescent="0.3">
      <c r="I202">
        <v>171</v>
      </c>
      <c r="J202" t="s">
        <v>94</v>
      </c>
      <c r="N202" t="s">
        <v>12</v>
      </c>
      <c r="O202" t="s">
        <v>9</v>
      </c>
      <c r="P202" t="s">
        <v>7</v>
      </c>
      <c r="Q202" t="s">
        <v>11</v>
      </c>
      <c r="R202" t="s">
        <v>14</v>
      </c>
      <c r="T202" t="s">
        <v>97</v>
      </c>
      <c r="U202" t="s">
        <v>5</v>
      </c>
      <c r="V202" t="str">
        <f t="shared" si="13"/>
        <v>AEFGHIKL</v>
      </c>
      <c r="X202" t="s">
        <v>211</v>
      </c>
      <c r="Y202" t="s">
        <v>216</v>
      </c>
      <c r="Z202" t="s">
        <v>213</v>
      </c>
      <c r="AA202" t="s">
        <v>214</v>
      </c>
      <c r="AB202" t="s">
        <v>222</v>
      </c>
      <c r="AC202" t="s">
        <v>215</v>
      </c>
      <c r="AD202" t="s">
        <v>217</v>
      </c>
      <c r="AE202" t="s">
        <v>218</v>
      </c>
    </row>
    <row r="203" spans="9:31" x14ac:dyDescent="0.3">
      <c r="I203">
        <v>172</v>
      </c>
      <c r="J203" t="s">
        <v>94</v>
      </c>
      <c r="N203" t="s">
        <v>12</v>
      </c>
      <c r="O203" t="s">
        <v>9</v>
      </c>
      <c r="P203" t="s">
        <v>7</v>
      </c>
      <c r="Q203" t="s">
        <v>11</v>
      </c>
      <c r="R203" t="s">
        <v>14</v>
      </c>
      <c r="S203" t="s">
        <v>6</v>
      </c>
      <c r="U203" t="s">
        <v>5</v>
      </c>
      <c r="V203" t="str">
        <f t="shared" si="13"/>
        <v>AEFGHIJL</v>
      </c>
      <c r="X203" t="s">
        <v>211</v>
      </c>
      <c r="Y203" t="s">
        <v>216</v>
      </c>
      <c r="Z203" t="s">
        <v>212</v>
      </c>
      <c r="AA203" t="s">
        <v>214</v>
      </c>
      <c r="AB203" t="s">
        <v>222</v>
      </c>
      <c r="AC203" t="s">
        <v>215</v>
      </c>
      <c r="AD203" t="s">
        <v>217</v>
      </c>
      <c r="AE203" t="s">
        <v>213</v>
      </c>
    </row>
    <row r="204" spans="9:31" x14ac:dyDescent="0.3">
      <c r="I204">
        <v>173</v>
      </c>
      <c r="J204" t="s">
        <v>94</v>
      </c>
      <c r="N204" t="s">
        <v>12</v>
      </c>
      <c r="O204" t="s">
        <v>9</v>
      </c>
      <c r="P204" t="s">
        <v>7</v>
      </c>
      <c r="Q204" t="s">
        <v>11</v>
      </c>
      <c r="R204" t="s">
        <v>14</v>
      </c>
      <c r="S204" t="s">
        <v>6</v>
      </c>
      <c r="T204" t="s">
        <v>97</v>
      </c>
      <c r="V204" t="str">
        <f t="shared" si="13"/>
        <v>AEFGHIJK</v>
      </c>
      <c r="X204" t="s">
        <v>211</v>
      </c>
      <c r="Y204" t="s">
        <v>216</v>
      </c>
      <c r="Z204" t="s">
        <v>212</v>
      </c>
      <c r="AA204" t="s">
        <v>214</v>
      </c>
      <c r="AB204" t="s">
        <v>222</v>
      </c>
      <c r="AC204" t="s">
        <v>215</v>
      </c>
      <c r="AD204" t="s">
        <v>213</v>
      </c>
      <c r="AE204" t="s">
        <v>218</v>
      </c>
    </row>
    <row r="205" spans="9:31" x14ac:dyDescent="0.3">
      <c r="I205">
        <v>174</v>
      </c>
      <c r="J205" t="s">
        <v>94</v>
      </c>
      <c r="M205" t="s">
        <v>13</v>
      </c>
      <c r="P205" t="s">
        <v>7</v>
      </c>
      <c r="Q205" t="s">
        <v>11</v>
      </c>
      <c r="R205" t="s">
        <v>14</v>
      </c>
      <c r="S205" t="s">
        <v>6</v>
      </c>
      <c r="T205" t="s">
        <v>97</v>
      </c>
      <c r="U205" t="s">
        <v>5</v>
      </c>
      <c r="V205" t="str">
        <f t="shared" si="13"/>
        <v>ADGHIJKL</v>
      </c>
      <c r="X205" t="s">
        <v>215</v>
      </c>
      <c r="Y205" t="s">
        <v>212</v>
      </c>
      <c r="Z205" t="s">
        <v>213</v>
      </c>
      <c r="AA205" t="s">
        <v>219</v>
      </c>
      <c r="AB205" t="s">
        <v>222</v>
      </c>
      <c r="AC205" t="s">
        <v>216</v>
      </c>
      <c r="AD205" t="s">
        <v>217</v>
      </c>
      <c r="AE205" t="s">
        <v>218</v>
      </c>
    </row>
    <row r="206" spans="9:31" x14ac:dyDescent="0.3">
      <c r="I206">
        <v>175</v>
      </c>
      <c r="J206" t="s">
        <v>94</v>
      </c>
      <c r="M206" t="s">
        <v>13</v>
      </c>
      <c r="O206" t="s">
        <v>9</v>
      </c>
      <c r="Q206" t="s">
        <v>11</v>
      </c>
      <c r="R206" t="s">
        <v>14</v>
      </c>
      <c r="S206" t="s">
        <v>6</v>
      </c>
      <c r="T206" t="s">
        <v>97</v>
      </c>
      <c r="U206" t="s">
        <v>5</v>
      </c>
      <c r="V206" t="str">
        <f t="shared" si="13"/>
        <v>ADFHIJKL</v>
      </c>
      <c r="X206" t="s">
        <v>215</v>
      </c>
      <c r="Y206" t="s">
        <v>212</v>
      </c>
      <c r="Z206" t="s">
        <v>213</v>
      </c>
      <c r="AA206" t="s">
        <v>219</v>
      </c>
      <c r="AB206" t="s">
        <v>222</v>
      </c>
      <c r="AC206" t="s">
        <v>214</v>
      </c>
      <c r="AD206" t="s">
        <v>217</v>
      </c>
      <c r="AE206" t="s">
        <v>218</v>
      </c>
    </row>
    <row r="207" spans="9:31" x14ac:dyDescent="0.3">
      <c r="I207">
        <v>176</v>
      </c>
      <c r="J207" t="s">
        <v>94</v>
      </c>
      <c r="M207" t="s">
        <v>13</v>
      </c>
      <c r="O207" t="s">
        <v>9</v>
      </c>
      <c r="P207" t="s">
        <v>7</v>
      </c>
      <c r="R207" t="s">
        <v>14</v>
      </c>
      <c r="S207" t="s">
        <v>6</v>
      </c>
      <c r="T207" t="s">
        <v>97</v>
      </c>
      <c r="U207" t="s">
        <v>5</v>
      </c>
      <c r="V207" t="str">
        <f t="shared" si="13"/>
        <v>ADFGIJKL</v>
      </c>
      <c r="X207" t="s">
        <v>213</v>
      </c>
      <c r="Y207" t="s">
        <v>216</v>
      </c>
      <c r="Z207" t="s">
        <v>212</v>
      </c>
      <c r="AA207" t="s">
        <v>219</v>
      </c>
      <c r="AB207" t="s">
        <v>222</v>
      </c>
      <c r="AC207" t="s">
        <v>214</v>
      </c>
      <c r="AD207" t="s">
        <v>217</v>
      </c>
      <c r="AE207" t="s">
        <v>218</v>
      </c>
    </row>
    <row r="208" spans="9:31" x14ac:dyDescent="0.3">
      <c r="I208">
        <v>177</v>
      </c>
      <c r="J208" t="s">
        <v>94</v>
      </c>
      <c r="M208" t="s">
        <v>13</v>
      </c>
      <c r="O208" t="s">
        <v>9</v>
      </c>
      <c r="P208" t="s">
        <v>7</v>
      </c>
      <c r="Q208" t="s">
        <v>11</v>
      </c>
      <c r="S208" t="s">
        <v>6</v>
      </c>
      <c r="T208" t="s">
        <v>97</v>
      </c>
      <c r="U208" t="s">
        <v>5</v>
      </c>
      <c r="V208" t="str">
        <f t="shared" si="13"/>
        <v>ADFGHJKL</v>
      </c>
      <c r="X208" t="s">
        <v>215</v>
      </c>
      <c r="Y208" t="s">
        <v>216</v>
      </c>
      <c r="Z208" t="s">
        <v>212</v>
      </c>
      <c r="AA208" t="s">
        <v>219</v>
      </c>
      <c r="AB208" t="s">
        <v>222</v>
      </c>
      <c r="AC208" t="s">
        <v>214</v>
      </c>
      <c r="AD208" t="s">
        <v>217</v>
      </c>
      <c r="AE208" t="s">
        <v>218</v>
      </c>
    </row>
    <row r="209" spans="9:31" x14ac:dyDescent="0.3">
      <c r="I209">
        <v>178</v>
      </c>
      <c r="J209" t="s">
        <v>94</v>
      </c>
      <c r="M209" t="s">
        <v>13</v>
      </c>
      <c r="O209" t="s">
        <v>9</v>
      </c>
      <c r="P209" t="s">
        <v>7</v>
      </c>
      <c r="Q209" t="s">
        <v>11</v>
      </c>
      <c r="R209" t="s">
        <v>14</v>
      </c>
      <c r="T209" t="s">
        <v>97</v>
      </c>
      <c r="U209" t="s">
        <v>5</v>
      </c>
      <c r="V209" t="str">
        <f t="shared" si="13"/>
        <v>ADFGHIKL</v>
      </c>
      <c r="X209" t="s">
        <v>215</v>
      </c>
      <c r="Y209" t="s">
        <v>216</v>
      </c>
      <c r="Z209" t="s">
        <v>213</v>
      </c>
      <c r="AA209" t="s">
        <v>219</v>
      </c>
      <c r="AB209" t="s">
        <v>222</v>
      </c>
      <c r="AC209" t="s">
        <v>214</v>
      </c>
      <c r="AD209" t="s">
        <v>217</v>
      </c>
      <c r="AE209" t="s">
        <v>218</v>
      </c>
    </row>
    <row r="210" spans="9:31" x14ac:dyDescent="0.3">
      <c r="I210">
        <v>179</v>
      </c>
      <c r="J210" t="s">
        <v>94</v>
      </c>
      <c r="M210" t="s">
        <v>13</v>
      </c>
      <c r="O210" t="s">
        <v>9</v>
      </c>
      <c r="P210" t="s">
        <v>7</v>
      </c>
      <c r="Q210" t="s">
        <v>11</v>
      </c>
      <c r="R210" t="s">
        <v>14</v>
      </c>
      <c r="S210" t="s">
        <v>6</v>
      </c>
      <c r="U210" t="s">
        <v>5</v>
      </c>
      <c r="V210" t="str">
        <f t="shared" si="13"/>
        <v>ADFGHIJL</v>
      </c>
      <c r="X210" t="s">
        <v>215</v>
      </c>
      <c r="Y210" t="s">
        <v>216</v>
      </c>
      <c r="Z210" t="s">
        <v>212</v>
      </c>
      <c r="AA210" t="s">
        <v>219</v>
      </c>
      <c r="AB210" t="s">
        <v>222</v>
      </c>
      <c r="AC210" t="s">
        <v>214</v>
      </c>
      <c r="AD210" t="s">
        <v>217</v>
      </c>
      <c r="AE210" t="s">
        <v>213</v>
      </c>
    </row>
    <row r="211" spans="9:31" x14ac:dyDescent="0.3">
      <c r="I211">
        <v>180</v>
      </c>
      <c r="J211" t="s">
        <v>94</v>
      </c>
      <c r="M211" t="s">
        <v>13</v>
      </c>
      <c r="O211" t="s">
        <v>9</v>
      </c>
      <c r="P211" t="s">
        <v>7</v>
      </c>
      <c r="Q211" t="s">
        <v>11</v>
      </c>
      <c r="R211" t="s">
        <v>14</v>
      </c>
      <c r="S211" t="s">
        <v>6</v>
      </c>
      <c r="T211" t="s">
        <v>97</v>
      </c>
      <c r="V211" t="str">
        <f t="shared" si="13"/>
        <v>ADFGHIJK</v>
      </c>
      <c r="X211" t="s">
        <v>215</v>
      </c>
      <c r="Y211" t="s">
        <v>216</v>
      </c>
      <c r="Z211" t="s">
        <v>212</v>
      </c>
      <c r="AA211" t="s">
        <v>219</v>
      </c>
      <c r="AB211" t="s">
        <v>222</v>
      </c>
      <c r="AC211" t="s">
        <v>214</v>
      </c>
      <c r="AD211" t="s">
        <v>213</v>
      </c>
      <c r="AE211" t="s">
        <v>218</v>
      </c>
    </row>
    <row r="212" spans="9:31" x14ac:dyDescent="0.3">
      <c r="I212">
        <v>181</v>
      </c>
      <c r="J212" t="s">
        <v>94</v>
      </c>
      <c r="M212" t="s">
        <v>13</v>
      </c>
      <c r="N212" t="s">
        <v>12</v>
      </c>
      <c r="Q212" t="s">
        <v>11</v>
      </c>
      <c r="R212" t="s">
        <v>14</v>
      </c>
      <c r="S212" t="s">
        <v>6</v>
      </c>
      <c r="T212" t="s">
        <v>97</v>
      </c>
      <c r="U212" t="s">
        <v>5</v>
      </c>
      <c r="V212" t="str">
        <f t="shared" si="13"/>
        <v>ADEHIJKL</v>
      </c>
      <c r="X212" t="s">
        <v>211</v>
      </c>
      <c r="Y212" t="s">
        <v>212</v>
      </c>
      <c r="Z212" t="s">
        <v>213</v>
      </c>
      <c r="AA212" t="s">
        <v>219</v>
      </c>
      <c r="AB212" t="s">
        <v>222</v>
      </c>
      <c r="AC212" t="s">
        <v>215</v>
      </c>
      <c r="AD212" t="s">
        <v>217</v>
      </c>
      <c r="AE212" t="s">
        <v>218</v>
      </c>
    </row>
    <row r="213" spans="9:31" x14ac:dyDescent="0.3">
      <c r="I213">
        <v>182</v>
      </c>
      <c r="J213" t="s">
        <v>94</v>
      </c>
      <c r="M213" t="s">
        <v>13</v>
      </c>
      <c r="N213" t="s">
        <v>12</v>
      </c>
      <c r="P213" t="s">
        <v>7</v>
      </c>
      <c r="R213" t="s">
        <v>14</v>
      </c>
      <c r="S213" t="s">
        <v>6</v>
      </c>
      <c r="T213" t="s">
        <v>97</v>
      </c>
      <c r="U213" t="s">
        <v>5</v>
      </c>
      <c r="V213" t="str">
        <f t="shared" si="13"/>
        <v>ADEGIJKL</v>
      </c>
      <c r="X213" t="s">
        <v>211</v>
      </c>
      <c r="Y213" t="s">
        <v>212</v>
      </c>
      <c r="Z213" t="s">
        <v>213</v>
      </c>
      <c r="AA213" t="s">
        <v>219</v>
      </c>
      <c r="AB213" t="s">
        <v>222</v>
      </c>
      <c r="AC213" t="s">
        <v>216</v>
      </c>
      <c r="AD213" t="s">
        <v>217</v>
      </c>
      <c r="AE213" t="s">
        <v>218</v>
      </c>
    </row>
    <row r="214" spans="9:31" x14ac:dyDescent="0.3">
      <c r="I214">
        <v>183</v>
      </c>
      <c r="J214" t="s">
        <v>94</v>
      </c>
      <c r="M214" t="s">
        <v>13</v>
      </c>
      <c r="N214" t="s">
        <v>12</v>
      </c>
      <c r="P214" t="s">
        <v>7</v>
      </c>
      <c r="Q214" t="s">
        <v>11</v>
      </c>
      <c r="S214" t="s">
        <v>6</v>
      </c>
      <c r="T214" t="s">
        <v>97</v>
      </c>
      <c r="U214" t="s">
        <v>5</v>
      </c>
      <c r="V214" t="str">
        <f t="shared" si="13"/>
        <v>ADEGHJKL</v>
      </c>
      <c r="X214" t="s">
        <v>211</v>
      </c>
      <c r="Y214" t="s">
        <v>216</v>
      </c>
      <c r="Z214" t="s">
        <v>212</v>
      </c>
      <c r="AA214" t="s">
        <v>219</v>
      </c>
      <c r="AB214" t="s">
        <v>222</v>
      </c>
      <c r="AC214" t="s">
        <v>215</v>
      </c>
      <c r="AD214" t="s">
        <v>217</v>
      </c>
      <c r="AE214" t="s">
        <v>218</v>
      </c>
    </row>
    <row r="215" spans="9:31" x14ac:dyDescent="0.3">
      <c r="I215">
        <v>184</v>
      </c>
      <c r="J215" t="s">
        <v>94</v>
      </c>
      <c r="M215" t="s">
        <v>13</v>
      </c>
      <c r="N215" t="s">
        <v>12</v>
      </c>
      <c r="P215" t="s">
        <v>7</v>
      </c>
      <c r="Q215" t="s">
        <v>11</v>
      </c>
      <c r="R215" t="s">
        <v>14</v>
      </c>
      <c r="T215" t="s">
        <v>97</v>
      </c>
      <c r="U215" t="s">
        <v>5</v>
      </c>
      <c r="V215" t="str">
        <f t="shared" si="13"/>
        <v>ADEGHIKL</v>
      </c>
      <c r="X215" t="s">
        <v>211</v>
      </c>
      <c r="Y215" t="s">
        <v>216</v>
      </c>
      <c r="Z215" t="s">
        <v>213</v>
      </c>
      <c r="AA215" t="s">
        <v>219</v>
      </c>
      <c r="AB215" t="s">
        <v>222</v>
      </c>
      <c r="AC215" t="s">
        <v>215</v>
      </c>
      <c r="AD215" t="s">
        <v>217</v>
      </c>
      <c r="AE215" t="s">
        <v>218</v>
      </c>
    </row>
    <row r="216" spans="9:31" x14ac:dyDescent="0.3">
      <c r="I216">
        <v>185</v>
      </c>
      <c r="J216" t="s">
        <v>94</v>
      </c>
      <c r="M216" t="s">
        <v>13</v>
      </c>
      <c r="N216" t="s">
        <v>12</v>
      </c>
      <c r="P216" t="s">
        <v>7</v>
      </c>
      <c r="Q216" t="s">
        <v>11</v>
      </c>
      <c r="R216" t="s">
        <v>14</v>
      </c>
      <c r="S216" t="s">
        <v>6</v>
      </c>
      <c r="U216" t="s">
        <v>5</v>
      </c>
      <c r="V216" t="str">
        <f t="shared" si="13"/>
        <v>ADEGHIJL</v>
      </c>
      <c r="X216" t="s">
        <v>211</v>
      </c>
      <c r="Y216" t="s">
        <v>216</v>
      </c>
      <c r="Z216" t="s">
        <v>212</v>
      </c>
      <c r="AA216" t="s">
        <v>219</v>
      </c>
      <c r="AB216" t="s">
        <v>222</v>
      </c>
      <c r="AC216" t="s">
        <v>215</v>
      </c>
      <c r="AD216" t="s">
        <v>217</v>
      </c>
      <c r="AE216" t="s">
        <v>213</v>
      </c>
    </row>
    <row r="217" spans="9:31" x14ac:dyDescent="0.3">
      <c r="I217">
        <v>186</v>
      </c>
      <c r="J217" t="s">
        <v>94</v>
      </c>
      <c r="M217" t="s">
        <v>13</v>
      </c>
      <c r="N217" t="s">
        <v>12</v>
      </c>
      <c r="P217" t="s">
        <v>7</v>
      </c>
      <c r="Q217" t="s">
        <v>11</v>
      </c>
      <c r="R217" t="s">
        <v>14</v>
      </c>
      <c r="S217" t="s">
        <v>6</v>
      </c>
      <c r="T217" t="s">
        <v>97</v>
      </c>
      <c r="V217" t="str">
        <f t="shared" si="13"/>
        <v>ADEGHIJK</v>
      </c>
      <c r="X217" t="s">
        <v>211</v>
      </c>
      <c r="Y217" t="s">
        <v>216</v>
      </c>
      <c r="Z217" t="s">
        <v>212</v>
      </c>
      <c r="AA217" t="s">
        <v>219</v>
      </c>
      <c r="AB217" t="s">
        <v>222</v>
      </c>
      <c r="AC217" t="s">
        <v>215</v>
      </c>
      <c r="AD217" t="s">
        <v>213</v>
      </c>
      <c r="AE217" t="s">
        <v>218</v>
      </c>
    </row>
    <row r="218" spans="9:31" x14ac:dyDescent="0.3">
      <c r="I218">
        <v>187</v>
      </c>
      <c r="J218" t="s">
        <v>94</v>
      </c>
      <c r="M218" t="s">
        <v>13</v>
      </c>
      <c r="N218" t="s">
        <v>12</v>
      </c>
      <c r="O218" t="s">
        <v>9</v>
      </c>
      <c r="R218" t="s">
        <v>14</v>
      </c>
      <c r="S218" t="s">
        <v>6</v>
      </c>
      <c r="T218" t="s">
        <v>97</v>
      </c>
      <c r="U218" t="s">
        <v>5</v>
      </c>
      <c r="V218" t="str">
        <f t="shared" si="13"/>
        <v>ADEFIJKL</v>
      </c>
      <c r="X218" t="s">
        <v>211</v>
      </c>
      <c r="Y218" t="s">
        <v>212</v>
      </c>
      <c r="Z218" t="s">
        <v>213</v>
      </c>
      <c r="AA218" t="s">
        <v>219</v>
      </c>
      <c r="AB218" t="s">
        <v>222</v>
      </c>
      <c r="AC218" t="s">
        <v>214</v>
      </c>
      <c r="AD218" t="s">
        <v>217</v>
      </c>
      <c r="AE218" t="s">
        <v>218</v>
      </c>
    </row>
    <row r="219" spans="9:31" x14ac:dyDescent="0.3">
      <c r="I219">
        <v>188</v>
      </c>
      <c r="J219" t="s">
        <v>94</v>
      </c>
      <c r="M219" t="s">
        <v>13</v>
      </c>
      <c r="N219" t="s">
        <v>12</v>
      </c>
      <c r="O219" t="s">
        <v>9</v>
      </c>
      <c r="Q219" t="s">
        <v>11</v>
      </c>
      <c r="S219" t="s">
        <v>6</v>
      </c>
      <c r="T219" t="s">
        <v>97</v>
      </c>
      <c r="U219" t="s">
        <v>5</v>
      </c>
      <c r="V219" t="str">
        <f t="shared" si="13"/>
        <v>ADEFHJKL</v>
      </c>
      <c r="X219" t="s">
        <v>215</v>
      </c>
      <c r="Y219" t="s">
        <v>212</v>
      </c>
      <c r="Z219" t="s">
        <v>211</v>
      </c>
      <c r="AA219" t="s">
        <v>219</v>
      </c>
      <c r="AB219" t="s">
        <v>222</v>
      </c>
      <c r="AC219" t="s">
        <v>214</v>
      </c>
      <c r="AD219" t="s">
        <v>217</v>
      </c>
      <c r="AE219" t="s">
        <v>218</v>
      </c>
    </row>
    <row r="220" spans="9:31" x14ac:dyDescent="0.3">
      <c r="I220">
        <v>189</v>
      </c>
      <c r="J220" t="s">
        <v>94</v>
      </c>
      <c r="M220" t="s">
        <v>13</v>
      </c>
      <c r="N220" t="s">
        <v>12</v>
      </c>
      <c r="O220" t="s">
        <v>9</v>
      </c>
      <c r="Q220" t="s">
        <v>11</v>
      </c>
      <c r="R220" t="s">
        <v>14</v>
      </c>
      <c r="T220" t="s">
        <v>97</v>
      </c>
      <c r="U220" t="s">
        <v>5</v>
      </c>
      <c r="V220" t="str">
        <f t="shared" si="13"/>
        <v>ADEFHIKL</v>
      </c>
      <c r="X220" t="s">
        <v>215</v>
      </c>
      <c r="Y220" t="s">
        <v>211</v>
      </c>
      <c r="Z220" t="s">
        <v>213</v>
      </c>
      <c r="AA220" t="s">
        <v>219</v>
      </c>
      <c r="AB220" t="s">
        <v>222</v>
      </c>
      <c r="AC220" t="s">
        <v>214</v>
      </c>
      <c r="AD220" t="s">
        <v>217</v>
      </c>
      <c r="AE220" t="s">
        <v>218</v>
      </c>
    </row>
    <row r="221" spans="9:31" x14ac:dyDescent="0.3">
      <c r="I221">
        <v>190</v>
      </c>
      <c r="J221" t="s">
        <v>94</v>
      </c>
      <c r="M221" t="s">
        <v>13</v>
      </c>
      <c r="N221" t="s">
        <v>12</v>
      </c>
      <c r="O221" t="s">
        <v>9</v>
      </c>
      <c r="Q221" t="s">
        <v>11</v>
      </c>
      <c r="R221" t="s">
        <v>14</v>
      </c>
      <c r="S221" t="s">
        <v>6</v>
      </c>
      <c r="U221" t="s">
        <v>5</v>
      </c>
      <c r="V221" t="str">
        <f t="shared" si="13"/>
        <v>ADEFHIJL</v>
      </c>
      <c r="X221" t="s">
        <v>215</v>
      </c>
      <c r="Y221" t="s">
        <v>212</v>
      </c>
      <c r="Z221" t="s">
        <v>211</v>
      </c>
      <c r="AA221" t="s">
        <v>219</v>
      </c>
      <c r="AB221" t="s">
        <v>222</v>
      </c>
      <c r="AC221" t="s">
        <v>214</v>
      </c>
      <c r="AD221" t="s">
        <v>217</v>
      </c>
      <c r="AE221" t="s">
        <v>213</v>
      </c>
    </row>
    <row r="222" spans="9:31" x14ac:dyDescent="0.3">
      <c r="I222">
        <v>191</v>
      </c>
      <c r="J222" t="s">
        <v>94</v>
      </c>
      <c r="M222" t="s">
        <v>13</v>
      </c>
      <c r="N222" t="s">
        <v>12</v>
      </c>
      <c r="O222" t="s">
        <v>9</v>
      </c>
      <c r="Q222" t="s">
        <v>11</v>
      </c>
      <c r="R222" t="s">
        <v>14</v>
      </c>
      <c r="S222" t="s">
        <v>6</v>
      </c>
      <c r="T222" t="s">
        <v>97</v>
      </c>
      <c r="V222" t="str">
        <f t="shared" si="13"/>
        <v>ADEFHIJK</v>
      </c>
      <c r="X222" t="s">
        <v>215</v>
      </c>
      <c r="Y222" t="s">
        <v>212</v>
      </c>
      <c r="Z222" t="s">
        <v>211</v>
      </c>
      <c r="AA222" t="s">
        <v>219</v>
      </c>
      <c r="AB222" t="s">
        <v>222</v>
      </c>
      <c r="AC222" t="s">
        <v>214</v>
      </c>
      <c r="AD222" t="s">
        <v>213</v>
      </c>
      <c r="AE222" t="s">
        <v>218</v>
      </c>
    </row>
    <row r="223" spans="9:31" x14ac:dyDescent="0.3">
      <c r="I223">
        <v>192</v>
      </c>
      <c r="J223" t="s">
        <v>94</v>
      </c>
      <c r="M223" t="s">
        <v>13</v>
      </c>
      <c r="N223" t="s">
        <v>12</v>
      </c>
      <c r="O223" t="s">
        <v>9</v>
      </c>
      <c r="P223" t="s">
        <v>7</v>
      </c>
      <c r="S223" t="s">
        <v>6</v>
      </c>
      <c r="T223" t="s">
        <v>97</v>
      </c>
      <c r="U223" t="s">
        <v>5</v>
      </c>
      <c r="V223" t="str">
        <f t="shared" si="13"/>
        <v>ADEFGJKL</v>
      </c>
      <c r="X223" t="s">
        <v>211</v>
      </c>
      <c r="Y223" t="s">
        <v>216</v>
      </c>
      <c r="Z223" t="s">
        <v>212</v>
      </c>
      <c r="AA223" t="s">
        <v>219</v>
      </c>
      <c r="AB223" t="s">
        <v>222</v>
      </c>
      <c r="AC223" t="s">
        <v>214</v>
      </c>
      <c r="AD223" t="s">
        <v>217</v>
      </c>
      <c r="AE223" t="s">
        <v>218</v>
      </c>
    </row>
    <row r="224" spans="9:31" x14ac:dyDescent="0.3">
      <c r="I224">
        <v>193</v>
      </c>
      <c r="J224" t="s">
        <v>94</v>
      </c>
      <c r="M224" t="s">
        <v>13</v>
      </c>
      <c r="N224" t="s">
        <v>12</v>
      </c>
      <c r="O224" t="s">
        <v>9</v>
      </c>
      <c r="P224" t="s">
        <v>7</v>
      </c>
      <c r="R224" t="s">
        <v>14</v>
      </c>
      <c r="T224" t="s">
        <v>97</v>
      </c>
      <c r="U224" t="s">
        <v>5</v>
      </c>
      <c r="V224" t="str">
        <f t="shared" si="13"/>
        <v>ADEFGIKL</v>
      </c>
      <c r="X224" t="s">
        <v>211</v>
      </c>
      <c r="Y224" t="s">
        <v>216</v>
      </c>
      <c r="Z224" t="s">
        <v>213</v>
      </c>
      <c r="AA224" t="s">
        <v>219</v>
      </c>
      <c r="AB224" t="s">
        <v>222</v>
      </c>
      <c r="AC224" t="s">
        <v>214</v>
      </c>
      <c r="AD224" t="s">
        <v>217</v>
      </c>
      <c r="AE224" t="s">
        <v>218</v>
      </c>
    </row>
    <row r="225" spans="9:31" x14ac:dyDescent="0.3">
      <c r="I225">
        <v>194</v>
      </c>
      <c r="J225" t="s">
        <v>94</v>
      </c>
      <c r="M225" t="s">
        <v>13</v>
      </c>
      <c r="N225" t="s">
        <v>12</v>
      </c>
      <c r="O225" t="s">
        <v>9</v>
      </c>
      <c r="P225" t="s">
        <v>7</v>
      </c>
      <c r="R225" t="s">
        <v>14</v>
      </c>
      <c r="S225" t="s">
        <v>6</v>
      </c>
      <c r="U225" t="s">
        <v>5</v>
      </c>
      <c r="V225" t="str">
        <f t="shared" ref="V225:V288" si="14">J225&amp;K225&amp;L225&amp;M225&amp;N225&amp;O225&amp;P225&amp;Q225&amp;R225&amp;S225&amp;T225&amp;U225</f>
        <v>ADEFGIJL</v>
      </c>
      <c r="X225" t="s">
        <v>211</v>
      </c>
      <c r="Y225" t="s">
        <v>216</v>
      </c>
      <c r="Z225" t="s">
        <v>212</v>
      </c>
      <c r="AA225" t="s">
        <v>219</v>
      </c>
      <c r="AB225" t="s">
        <v>222</v>
      </c>
      <c r="AC225" t="s">
        <v>214</v>
      </c>
      <c r="AD225" t="s">
        <v>217</v>
      </c>
      <c r="AE225" t="s">
        <v>213</v>
      </c>
    </row>
    <row r="226" spans="9:31" x14ac:dyDescent="0.3">
      <c r="I226">
        <v>195</v>
      </c>
      <c r="J226" t="s">
        <v>94</v>
      </c>
      <c r="M226" t="s">
        <v>13</v>
      </c>
      <c r="N226" t="s">
        <v>12</v>
      </c>
      <c r="O226" t="s">
        <v>9</v>
      </c>
      <c r="P226" t="s">
        <v>7</v>
      </c>
      <c r="R226" t="s">
        <v>14</v>
      </c>
      <c r="S226" t="s">
        <v>6</v>
      </c>
      <c r="T226" t="s">
        <v>97</v>
      </c>
      <c r="V226" t="str">
        <f t="shared" si="14"/>
        <v>ADEFGIJK</v>
      </c>
      <c r="X226" t="s">
        <v>211</v>
      </c>
      <c r="Y226" t="s">
        <v>216</v>
      </c>
      <c r="Z226" t="s">
        <v>212</v>
      </c>
      <c r="AA226" t="s">
        <v>219</v>
      </c>
      <c r="AB226" t="s">
        <v>222</v>
      </c>
      <c r="AC226" t="s">
        <v>214</v>
      </c>
      <c r="AD226" t="s">
        <v>213</v>
      </c>
      <c r="AE226" t="s">
        <v>218</v>
      </c>
    </row>
    <row r="227" spans="9:31" x14ac:dyDescent="0.3">
      <c r="I227">
        <v>196</v>
      </c>
      <c r="J227" t="s">
        <v>94</v>
      </c>
      <c r="M227" t="s">
        <v>13</v>
      </c>
      <c r="N227" t="s">
        <v>12</v>
      </c>
      <c r="O227" t="s">
        <v>9</v>
      </c>
      <c r="P227" t="s">
        <v>7</v>
      </c>
      <c r="Q227" t="s">
        <v>11</v>
      </c>
      <c r="T227" t="s">
        <v>97</v>
      </c>
      <c r="U227" t="s">
        <v>5</v>
      </c>
      <c r="V227" t="str">
        <f t="shared" si="14"/>
        <v>ADEFGHKL</v>
      </c>
      <c r="X227" t="s">
        <v>215</v>
      </c>
      <c r="Y227" t="s">
        <v>216</v>
      </c>
      <c r="Z227" t="s">
        <v>211</v>
      </c>
      <c r="AA227" t="s">
        <v>219</v>
      </c>
      <c r="AB227" t="s">
        <v>222</v>
      </c>
      <c r="AC227" t="s">
        <v>214</v>
      </c>
      <c r="AD227" t="s">
        <v>217</v>
      </c>
      <c r="AE227" t="s">
        <v>218</v>
      </c>
    </row>
    <row r="228" spans="9:31" x14ac:dyDescent="0.3">
      <c r="I228">
        <v>197</v>
      </c>
      <c r="J228" t="s">
        <v>94</v>
      </c>
      <c r="M228" t="s">
        <v>13</v>
      </c>
      <c r="N228" t="s">
        <v>12</v>
      </c>
      <c r="O228" t="s">
        <v>9</v>
      </c>
      <c r="P228" t="s">
        <v>7</v>
      </c>
      <c r="Q228" t="s">
        <v>11</v>
      </c>
      <c r="S228" t="s">
        <v>6</v>
      </c>
      <c r="U228" t="s">
        <v>5</v>
      </c>
      <c r="V228" t="str">
        <f t="shared" si="14"/>
        <v>ADEFGHJL</v>
      </c>
      <c r="X228" t="s">
        <v>215</v>
      </c>
      <c r="Y228" t="s">
        <v>216</v>
      </c>
      <c r="Z228" t="s">
        <v>212</v>
      </c>
      <c r="AA228" t="s">
        <v>219</v>
      </c>
      <c r="AB228" t="s">
        <v>222</v>
      </c>
      <c r="AC228" t="s">
        <v>214</v>
      </c>
      <c r="AD228" t="s">
        <v>217</v>
      </c>
      <c r="AE228" t="s">
        <v>211</v>
      </c>
    </row>
    <row r="229" spans="9:31" x14ac:dyDescent="0.3">
      <c r="I229">
        <v>198</v>
      </c>
      <c r="J229" t="s">
        <v>94</v>
      </c>
      <c r="M229" t="s">
        <v>13</v>
      </c>
      <c r="N229" t="s">
        <v>12</v>
      </c>
      <c r="O229" t="s">
        <v>9</v>
      </c>
      <c r="P229" t="s">
        <v>7</v>
      </c>
      <c r="Q229" t="s">
        <v>11</v>
      </c>
      <c r="S229" t="s">
        <v>6</v>
      </c>
      <c r="T229" t="s">
        <v>97</v>
      </c>
      <c r="V229" t="str">
        <f t="shared" si="14"/>
        <v>ADEFGHJK</v>
      </c>
      <c r="X229" t="s">
        <v>215</v>
      </c>
      <c r="Y229" t="s">
        <v>216</v>
      </c>
      <c r="Z229" t="s">
        <v>212</v>
      </c>
      <c r="AA229" t="s">
        <v>219</v>
      </c>
      <c r="AB229" t="s">
        <v>222</v>
      </c>
      <c r="AC229" t="s">
        <v>214</v>
      </c>
      <c r="AD229" t="s">
        <v>211</v>
      </c>
      <c r="AE229" t="s">
        <v>218</v>
      </c>
    </row>
    <row r="230" spans="9:31" x14ac:dyDescent="0.3">
      <c r="I230">
        <v>199</v>
      </c>
      <c r="J230" t="s">
        <v>94</v>
      </c>
      <c r="M230" t="s">
        <v>13</v>
      </c>
      <c r="N230" t="s">
        <v>12</v>
      </c>
      <c r="O230" t="s">
        <v>9</v>
      </c>
      <c r="P230" t="s">
        <v>7</v>
      </c>
      <c r="Q230" t="s">
        <v>11</v>
      </c>
      <c r="R230" t="s">
        <v>14</v>
      </c>
      <c r="U230" t="s">
        <v>5</v>
      </c>
      <c r="V230" t="str">
        <f t="shared" si="14"/>
        <v>ADEFGHIL</v>
      </c>
      <c r="X230" t="s">
        <v>215</v>
      </c>
      <c r="Y230" t="s">
        <v>216</v>
      </c>
      <c r="Z230" t="s">
        <v>211</v>
      </c>
      <c r="AA230" t="s">
        <v>219</v>
      </c>
      <c r="AB230" t="s">
        <v>222</v>
      </c>
      <c r="AC230" t="s">
        <v>214</v>
      </c>
      <c r="AD230" t="s">
        <v>217</v>
      </c>
      <c r="AE230" t="s">
        <v>213</v>
      </c>
    </row>
    <row r="231" spans="9:31" x14ac:dyDescent="0.3">
      <c r="I231">
        <v>200</v>
      </c>
      <c r="J231" t="s">
        <v>94</v>
      </c>
      <c r="M231" t="s">
        <v>13</v>
      </c>
      <c r="N231" t="s">
        <v>12</v>
      </c>
      <c r="O231" t="s">
        <v>9</v>
      </c>
      <c r="P231" t="s">
        <v>7</v>
      </c>
      <c r="Q231" t="s">
        <v>11</v>
      </c>
      <c r="R231" t="s">
        <v>14</v>
      </c>
      <c r="T231" t="s">
        <v>97</v>
      </c>
      <c r="V231" t="str">
        <f t="shared" si="14"/>
        <v>ADEFGHIK</v>
      </c>
      <c r="X231" t="s">
        <v>215</v>
      </c>
      <c r="Y231" t="s">
        <v>216</v>
      </c>
      <c r="Z231" t="s">
        <v>211</v>
      </c>
      <c r="AA231" t="s">
        <v>219</v>
      </c>
      <c r="AB231" t="s">
        <v>222</v>
      </c>
      <c r="AC231" t="s">
        <v>214</v>
      </c>
      <c r="AD231" t="s">
        <v>213</v>
      </c>
      <c r="AE231" t="s">
        <v>218</v>
      </c>
    </row>
    <row r="232" spans="9:31" x14ac:dyDescent="0.3">
      <c r="I232">
        <v>201</v>
      </c>
      <c r="J232" t="s">
        <v>94</v>
      </c>
      <c r="M232" t="s">
        <v>13</v>
      </c>
      <c r="N232" t="s">
        <v>12</v>
      </c>
      <c r="O232" t="s">
        <v>9</v>
      </c>
      <c r="P232" t="s">
        <v>7</v>
      </c>
      <c r="Q232" t="s">
        <v>11</v>
      </c>
      <c r="R232" t="s">
        <v>14</v>
      </c>
      <c r="S232" t="s">
        <v>6</v>
      </c>
      <c r="V232" t="str">
        <f t="shared" si="14"/>
        <v>ADEFGHIJ</v>
      </c>
      <c r="X232" t="s">
        <v>215</v>
      </c>
      <c r="Y232" t="s">
        <v>216</v>
      </c>
      <c r="Z232" t="s">
        <v>212</v>
      </c>
      <c r="AA232" t="s">
        <v>219</v>
      </c>
      <c r="AB232" t="s">
        <v>222</v>
      </c>
      <c r="AC232" t="s">
        <v>214</v>
      </c>
      <c r="AD232" t="s">
        <v>211</v>
      </c>
      <c r="AE232" t="s">
        <v>213</v>
      </c>
    </row>
    <row r="233" spans="9:31" x14ac:dyDescent="0.3">
      <c r="I233">
        <v>202</v>
      </c>
      <c r="J233" t="s">
        <v>94</v>
      </c>
      <c r="L233" t="s">
        <v>16</v>
      </c>
      <c r="P233" t="s">
        <v>7</v>
      </c>
      <c r="Q233" t="s">
        <v>11</v>
      </c>
      <c r="R233" t="s">
        <v>14</v>
      </c>
      <c r="S233" t="s">
        <v>6</v>
      </c>
      <c r="T233" t="s">
        <v>97</v>
      </c>
      <c r="U233" t="s">
        <v>5</v>
      </c>
      <c r="V233" t="str">
        <f t="shared" si="14"/>
        <v>ACGHIJKL</v>
      </c>
      <c r="X233" t="s">
        <v>215</v>
      </c>
      <c r="Y233" t="s">
        <v>212</v>
      </c>
      <c r="Z233" t="s">
        <v>213</v>
      </c>
      <c r="AA233" t="s">
        <v>220</v>
      </c>
      <c r="AB233" t="s">
        <v>222</v>
      </c>
      <c r="AC233" t="s">
        <v>216</v>
      </c>
      <c r="AD233" t="s">
        <v>217</v>
      </c>
      <c r="AE233" t="s">
        <v>218</v>
      </c>
    </row>
    <row r="234" spans="9:31" x14ac:dyDescent="0.3">
      <c r="I234">
        <v>203</v>
      </c>
      <c r="J234" t="s">
        <v>94</v>
      </c>
      <c r="L234" t="s">
        <v>16</v>
      </c>
      <c r="O234" t="s">
        <v>9</v>
      </c>
      <c r="Q234" t="s">
        <v>11</v>
      </c>
      <c r="R234" t="s">
        <v>14</v>
      </c>
      <c r="S234" t="s">
        <v>6</v>
      </c>
      <c r="T234" t="s">
        <v>97</v>
      </c>
      <c r="U234" t="s">
        <v>5</v>
      </c>
      <c r="V234" t="str">
        <f t="shared" si="14"/>
        <v>ACFHIJKL</v>
      </c>
      <c r="X234" t="s">
        <v>215</v>
      </c>
      <c r="Y234" t="s">
        <v>212</v>
      </c>
      <c r="Z234" t="s">
        <v>213</v>
      </c>
      <c r="AA234" t="s">
        <v>220</v>
      </c>
      <c r="AB234" t="s">
        <v>222</v>
      </c>
      <c r="AC234" t="s">
        <v>214</v>
      </c>
      <c r="AD234" t="s">
        <v>217</v>
      </c>
      <c r="AE234" t="s">
        <v>218</v>
      </c>
    </row>
    <row r="235" spans="9:31" x14ac:dyDescent="0.3">
      <c r="I235">
        <v>204</v>
      </c>
      <c r="J235" t="s">
        <v>94</v>
      </c>
      <c r="L235" t="s">
        <v>16</v>
      </c>
      <c r="O235" t="s">
        <v>9</v>
      </c>
      <c r="P235" t="s">
        <v>7</v>
      </c>
      <c r="R235" t="s">
        <v>14</v>
      </c>
      <c r="S235" t="s">
        <v>6</v>
      </c>
      <c r="T235" t="s">
        <v>97</v>
      </c>
      <c r="U235" t="s">
        <v>5</v>
      </c>
      <c r="V235" t="str">
        <f t="shared" si="14"/>
        <v>ACFGIJKL</v>
      </c>
      <c r="X235" t="s">
        <v>213</v>
      </c>
      <c r="Y235" t="s">
        <v>216</v>
      </c>
      <c r="Z235" t="s">
        <v>212</v>
      </c>
      <c r="AA235" t="s">
        <v>220</v>
      </c>
      <c r="AB235" t="s">
        <v>222</v>
      </c>
      <c r="AC235" t="s">
        <v>214</v>
      </c>
      <c r="AD235" t="s">
        <v>217</v>
      </c>
      <c r="AE235" t="s">
        <v>218</v>
      </c>
    </row>
    <row r="236" spans="9:31" x14ac:dyDescent="0.3">
      <c r="I236">
        <v>205</v>
      </c>
      <c r="J236" t="s">
        <v>94</v>
      </c>
      <c r="L236" t="s">
        <v>16</v>
      </c>
      <c r="O236" t="s">
        <v>9</v>
      </c>
      <c r="P236" t="s">
        <v>7</v>
      </c>
      <c r="Q236" t="s">
        <v>11</v>
      </c>
      <c r="S236" t="s">
        <v>6</v>
      </c>
      <c r="T236" t="s">
        <v>97</v>
      </c>
      <c r="U236" t="s">
        <v>5</v>
      </c>
      <c r="V236" t="str">
        <f t="shared" si="14"/>
        <v>ACFGHJKL</v>
      </c>
      <c r="X236" t="s">
        <v>215</v>
      </c>
      <c r="Y236" t="s">
        <v>216</v>
      </c>
      <c r="Z236" t="s">
        <v>212</v>
      </c>
      <c r="AA236" t="s">
        <v>220</v>
      </c>
      <c r="AB236" t="s">
        <v>222</v>
      </c>
      <c r="AC236" t="s">
        <v>214</v>
      </c>
      <c r="AD236" t="s">
        <v>217</v>
      </c>
      <c r="AE236" t="s">
        <v>218</v>
      </c>
    </row>
    <row r="237" spans="9:31" x14ac:dyDescent="0.3">
      <c r="I237">
        <v>206</v>
      </c>
      <c r="J237" t="s">
        <v>94</v>
      </c>
      <c r="L237" t="s">
        <v>16</v>
      </c>
      <c r="O237" t="s">
        <v>9</v>
      </c>
      <c r="P237" t="s">
        <v>7</v>
      </c>
      <c r="Q237" t="s">
        <v>11</v>
      </c>
      <c r="R237" t="s">
        <v>14</v>
      </c>
      <c r="T237" t="s">
        <v>97</v>
      </c>
      <c r="U237" t="s">
        <v>5</v>
      </c>
      <c r="V237" t="str">
        <f t="shared" si="14"/>
        <v>ACFGHIKL</v>
      </c>
      <c r="X237" t="s">
        <v>215</v>
      </c>
      <c r="Y237" t="s">
        <v>216</v>
      </c>
      <c r="Z237" t="s">
        <v>213</v>
      </c>
      <c r="AA237" t="s">
        <v>220</v>
      </c>
      <c r="AB237" t="s">
        <v>222</v>
      </c>
      <c r="AC237" t="s">
        <v>214</v>
      </c>
      <c r="AD237" t="s">
        <v>217</v>
      </c>
      <c r="AE237" t="s">
        <v>218</v>
      </c>
    </row>
    <row r="238" spans="9:31" x14ac:dyDescent="0.3">
      <c r="I238">
        <v>207</v>
      </c>
      <c r="J238" t="s">
        <v>94</v>
      </c>
      <c r="L238" t="s">
        <v>16</v>
      </c>
      <c r="O238" t="s">
        <v>9</v>
      </c>
      <c r="P238" t="s">
        <v>7</v>
      </c>
      <c r="Q238" t="s">
        <v>11</v>
      </c>
      <c r="R238" t="s">
        <v>14</v>
      </c>
      <c r="S238" t="s">
        <v>6</v>
      </c>
      <c r="U238" t="s">
        <v>5</v>
      </c>
      <c r="V238" t="str">
        <f t="shared" si="14"/>
        <v>ACFGHIJL</v>
      </c>
      <c r="X238" t="s">
        <v>215</v>
      </c>
      <c r="Y238" t="s">
        <v>216</v>
      </c>
      <c r="Z238" t="s">
        <v>212</v>
      </c>
      <c r="AA238" t="s">
        <v>220</v>
      </c>
      <c r="AB238" t="s">
        <v>222</v>
      </c>
      <c r="AC238" t="s">
        <v>214</v>
      </c>
      <c r="AD238" t="s">
        <v>217</v>
      </c>
      <c r="AE238" t="s">
        <v>213</v>
      </c>
    </row>
    <row r="239" spans="9:31" x14ac:dyDescent="0.3">
      <c r="I239">
        <v>208</v>
      </c>
      <c r="J239" t="s">
        <v>94</v>
      </c>
      <c r="L239" t="s">
        <v>16</v>
      </c>
      <c r="O239" t="s">
        <v>9</v>
      </c>
      <c r="P239" t="s">
        <v>7</v>
      </c>
      <c r="Q239" t="s">
        <v>11</v>
      </c>
      <c r="R239" t="s">
        <v>14</v>
      </c>
      <c r="S239" t="s">
        <v>6</v>
      </c>
      <c r="T239" t="s">
        <v>97</v>
      </c>
      <c r="V239" t="str">
        <f t="shared" si="14"/>
        <v>ACFGHIJK</v>
      </c>
      <c r="X239" t="s">
        <v>215</v>
      </c>
      <c r="Y239" t="s">
        <v>216</v>
      </c>
      <c r="Z239" t="s">
        <v>212</v>
      </c>
      <c r="AA239" t="s">
        <v>220</v>
      </c>
      <c r="AB239" t="s">
        <v>222</v>
      </c>
      <c r="AC239" t="s">
        <v>214</v>
      </c>
      <c r="AD239" t="s">
        <v>213</v>
      </c>
      <c r="AE239" t="s">
        <v>218</v>
      </c>
    </row>
    <row r="240" spans="9:31" x14ac:dyDescent="0.3">
      <c r="I240">
        <v>209</v>
      </c>
      <c r="J240" t="s">
        <v>94</v>
      </c>
      <c r="L240" t="s">
        <v>16</v>
      </c>
      <c r="N240" t="s">
        <v>12</v>
      </c>
      <c r="Q240" t="s">
        <v>11</v>
      </c>
      <c r="R240" t="s">
        <v>14</v>
      </c>
      <c r="S240" t="s">
        <v>6</v>
      </c>
      <c r="T240" t="s">
        <v>97</v>
      </c>
      <c r="U240" t="s">
        <v>5</v>
      </c>
      <c r="V240" t="str">
        <f t="shared" si="14"/>
        <v>ACEHIJKL</v>
      </c>
      <c r="X240" t="s">
        <v>211</v>
      </c>
      <c r="Y240" t="s">
        <v>212</v>
      </c>
      <c r="Z240" t="s">
        <v>213</v>
      </c>
      <c r="AA240" t="s">
        <v>220</v>
      </c>
      <c r="AB240" t="s">
        <v>222</v>
      </c>
      <c r="AC240" t="s">
        <v>215</v>
      </c>
      <c r="AD240" t="s">
        <v>217</v>
      </c>
      <c r="AE240" t="s">
        <v>218</v>
      </c>
    </row>
    <row r="241" spans="9:31" x14ac:dyDescent="0.3">
      <c r="I241">
        <v>210</v>
      </c>
      <c r="J241" t="s">
        <v>94</v>
      </c>
      <c r="L241" t="s">
        <v>16</v>
      </c>
      <c r="N241" t="s">
        <v>12</v>
      </c>
      <c r="P241" t="s">
        <v>7</v>
      </c>
      <c r="R241" t="s">
        <v>14</v>
      </c>
      <c r="S241" t="s">
        <v>6</v>
      </c>
      <c r="T241" t="s">
        <v>97</v>
      </c>
      <c r="U241" t="s">
        <v>5</v>
      </c>
      <c r="V241" t="str">
        <f t="shared" si="14"/>
        <v>ACEGIJKL</v>
      </c>
      <c r="X241" t="s">
        <v>211</v>
      </c>
      <c r="Y241" t="s">
        <v>212</v>
      </c>
      <c r="Z241" t="s">
        <v>213</v>
      </c>
      <c r="AA241" t="s">
        <v>220</v>
      </c>
      <c r="AB241" t="s">
        <v>222</v>
      </c>
      <c r="AC241" t="s">
        <v>216</v>
      </c>
      <c r="AD241" t="s">
        <v>217</v>
      </c>
      <c r="AE241" t="s">
        <v>218</v>
      </c>
    </row>
    <row r="242" spans="9:31" x14ac:dyDescent="0.3">
      <c r="I242">
        <v>211</v>
      </c>
      <c r="J242" t="s">
        <v>94</v>
      </c>
      <c r="L242" t="s">
        <v>16</v>
      </c>
      <c r="N242" t="s">
        <v>12</v>
      </c>
      <c r="P242" t="s">
        <v>7</v>
      </c>
      <c r="Q242" t="s">
        <v>11</v>
      </c>
      <c r="S242" t="s">
        <v>6</v>
      </c>
      <c r="T242" t="s">
        <v>97</v>
      </c>
      <c r="U242" t="s">
        <v>5</v>
      </c>
      <c r="V242" t="str">
        <f t="shared" si="14"/>
        <v>ACEGHJKL</v>
      </c>
      <c r="X242" t="s">
        <v>211</v>
      </c>
      <c r="Y242" t="s">
        <v>216</v>
      </c>
      <c r="Z242" t="s">
        <v>212</v>
      </c>
      <c r="AA242" t="s">
        <v>220</v>
      </c>
      <c r="AB242" t="s">
        <v>222</v>
      </c>
      <c r="AC242" t="s">
        <v>215</v>
      </c>
      <c r="AD242" t="s">
        <v>217</v>
      </c>
      <c r="AE242" t="s">
        <v>218</v>
      </c>
    </row>
    <row r="243" spans="9:31" x14ac:dyDescent="0.3">
      <c r="I243">
        <v>212</v>
      </c>
      <c r="J243" t="s">
        <v>94</v>
      </c>
      <c r="L243" t="s">
        <v>16</v>
      </c>
      <c r="N243" t="s">
        <v>12</v>
      </c>
      <c r="P243" t="s">
        <v>7</v>
      </c>
      <c r="Q243" t="s">
        <v>11</v>
      </c>
      <c r="R243" t="s">
        <v>14</v>
      </c>
      <c r="T243" t="s">
        <v>97</v>
      </c>
      <c r="U243" t="s">
        <v>5</v>
      </c>
      <c r="V243" t="str">
        <f t="shared" si="14"/>
        <v>ACEGHIKL</v>
      </c>
      <c r="X243" t="s">
        <v>211</v>
      </c>
      <c r="Y243" t="s">
        <v>216</v>
      </c>
      <c r="Z243" t="s">
        <v>213</v>
      </c>
      <c r="AA243" t="s">
        <v>220</v>
      </c>
      <c r="AB243" t="s">
        <v>222</v>
      </c>
      <c r="AC243" t="s">
        <v>215</v>
      </c>
      <c r="AD243" t="s">
        <v>217</v>
      </c>
      <c r="AE243" t="s">
        <v>218</v>
      </c>
    </row>
    <row r="244" spans="9:31" x14ac:dyDescent="0.3">
      <c r="I244">
        <v>213</v>
      </c>
      <c r="J244" t="s">
        <v>94</v>
      </c>
      <c r="L244" t="s">
        <v>16</v>
      </c>
      <c r="N244" t="s">
        <v>12</v>
      </c>
      <c r="P244" t="s">
        <v>7</v>
      </c>
      <c r="Q244" t="s">
        <v>11</v>
      </c>
      <c r="R244" t="s">
        <v>14</v>
      </c>
      <c r="S244" t="s">
        <v>6</v>
      </c>
      <c r="U244" t="s">
        <v>5</v>
      </c>
      <c r="V244" t="str">
        <f t="shared" si="14"/>
        <v>ACEGHIJL</v>
      </c>
      <c r="X244" t="s">
        <v>211</v>
      </c>
      <c r="Y244" t="s">
        <v>216</v>
      </c>
      <c r="Z244" t="s">
        <v>212</v>
      </c>
      <c r="AA244" t="s">
        <v>220</v>
      </c>
      <c r="AB244" t="s">
        <v>222</v>
      </c>
      <c r="AC244" t="s">
        <v>215</v>
      </c>
      <c r="AD244" t="s">
        <v>217</v>
      </c>
      <c r="AE244" t="s">
        <v>213</v>
      </c>
    </row>
    <row r="245" spans="9:31" x14ac:dyDescent="0.3">
      <c r="I245">
        <v>214</v>
      </c>
      <c r="J245" t="s">
        <v>94</v>
      </c>
      <c r="L245" t="s">
        <v>16</v>
      </c>
      <c r="N245" t="s">
        <v>12</v>
      </c>
      <c r="P245" t="s">
        <v>7</v>
      </c>
      <c r="Q245" t="s">
        <v>11</v>
      </c>
      <c r="R245" t="s">
        <v>14</v>
      </c>
      <c r="S245" t="s">
        <v>6</v>
      </c>
      <c r="T245" t="s">
        <v>97</v>
      </c>
      <c r="V245" t="str">
        <f t="shared" si="14"/>
        <v>ACEGHIJK</v>
      </c>
      <c r="X245" t="s">
        <v>211</v>
      </c>
      <c r="Y245" t="s">
        <v>216</v>
      </c>
      <c r="Z245" t="s">
        <v>212</v>
      </c>
      <c r="AA245" t="s">
        <v>220</v>
      </c>
      <c r="AB245" t="s">
        <v>222</v>
      </c>
      <c r="AC245" t="s">
        <v>215</v>
      </c>
      <c r="AD245" t="s">
        <v>213</v>
      </c>
      <c r="AE245" t="s">
        <v>218</v>
      </c>
    </row>
    <row r="246" spans="9:31" x14ac:dyDescent="0.3">
      <c r="I246">
        <v>215</v>
      </c>
      <c r="J246" t="s">
        <v>94</v>
      </c>
      <c r="L246" t="s">
        <v>16</v>
      </c>
      <c r="N246" t="s">
        <v>12</v>
      </c>
      <c r="O246" t="s">
        <v>9</v>
      </c>
      <c r="R246" t="s">
        <v>14</v>
      </c>
      <c r="S246" t="s">
        <v>6</v>
      </c>
      <c r="T246" t="s">
        <v>97</v>
      </c>
      <c r="U246" t="s">
        <v>5</v>
      </c>
      <c r="V246" t="str">
        <f t="shared" si="14"/>
        <v>ACEFIJKL</v>
      </c>
      <c r="X246" t="s">
        <v>211</v>
      </c>
      <c r="Y246" t="s">
        <v>212</v>
      </c>
      <c r="Z246" t="s">
        <v>213</v>
      </c>
      <c r="AA246" t="s">
        <v>220</v>
      </c>
      <c r="AB246" t="s">
        <v>222</v>
      </c>
      <c r="AC246" t="s">
        <v>214</v>
      </c>
      <c r="AD246" t="s">
        <v>217</v>
      </c>
      <c r="AE246" t="s">
        <v>218</v>
      </c>
    </row>
    <row r="247" spans="9:31" x14ac:dyDescent="0.3">
      <c r="I247">
        <v>216</v>
      </c>
      <c r="J247" t="s">
        <v>94</v>
      </c>
      <c r="L247" t="s">
        <v>16</v>
      </c>
      <c r="N247" t="s">
        <v>12</v>
      </c>
      <c r="O247" t="s">
        <v>9</v>
      </c>
      <c r="Q247" t="s">
        <v>11</v>
      </c>
      <c r="S247" t="s">
        <v>6</v>
      </c>
      <c r="T247" t="s">
        <v>97</v>
      </c>
      <c r="U247" t="s">
        <v>5</v>
      </c>
      <c r="V247" t="str">
        <f t="shared" si="14"/>
        <v>ACEFHJKL</v>
      </c>
      <c r="X247" t="s">
        <v>215</v>
      </c>
      <c r="Y247" t="s">
        <v>212</v>
      </c>
      <c r="Z247" t="s">
        <v>211</v>
      </c>
      <c r="AA247" t="s">
        <v>220</v>
      </c>
      <c r="AB247" t="s">
        <v>222</v>
      </c>
      <c r="AC247" t="s">
        <v>214</v>
      </c>
      <c r="AD247" t="s">
        <v>217</v>
      </c>
      <c r="AE247" t="s">
        <v>218</v>
      </c>
    </row>
    <row r="248" spans="9:31" x14ac:dyDescent="0.3">
      <c r="I248">
        <v>217</v>
      </c>
      <c r="J248" t="s">
        <v>94</v>
      </c>
      <c r="L248" t="s">
        <v>16</v>
      </c>
      <c r="N248" t="s">
        <v>12</v>
      </c>
      <c r="O248" t="s">
        <v>9</v>
      </c>
      <c r="Q248" t="s">
        <v>11</v>
      </c>
      <c r="R248" t="s">
        <v>14</v>
      </c>
      <c r="T248" t="s">
        <v>97</v>
      </c>
      <c r="U248" t="s">
        <v>5</v>
      </c>
      <c r="V248" t="str">
        <f t="shared" si="14"/>
        <v>ACEFHIKL</v>
      </c>
      <c r="X248" t="s">
        <v>215</v>
      </c>
      <c r="Y248" t="s">
        <v>211</v>
      </c>
      <c r="Z248" t="s">
        <v>213</v>
      </c>
      <c r="AA248" t="s">
        <v>220</v>
      </c>
      <c r="AB248" t="s">
        <v>222</v>
      </c>
      <c r="AC248" t="s">
        <v>214</v>
      </c>
      <c r="AD248" t="s">
        <v>217</v>
      </c>
      <c r="AE248" t="s">
        <v>218</v>
      </c>
    </row>
    <row r="249" spans="9:31" x14ac:dyDescent="0.3">
      <c r="I249">
        <v>218</v>
      </c>
      <c r="J249" t="s">
        <v>94</v>
      </c>
      <c r="L249" t="s">
        <v>16</v>
      </c>
      <c r="N249" t="s">
        <v>12</v>
      </c>
      <c r="O249" t="s">
        <v>9</v>
      </c>
      <c r="Q249" t="s">
        <v>11</v>
      </c>
      <c r="R249" t="s">
        <v>14</v>
      </c>
      <c r="S249" t="s">
        <v>6</v>
      </c>
      <c r="U249" t="s">
        <v>5</v>
      </c>
      <c r="V249" t="str">
        <f t="shared" si="14"/>
        <v>ACEFHIJL</v>
      </c>
      <c r="X249" t="s">
        <v>215</v>
      </c>
      <c r="Y249" t="s">
        <v>212</v>
      </c>
      <c r="Z249" t="s">
        <v>211</v>
      </c>
      <c r="AA249" t="s">
        <v>220</v>
      </c>
      <c r="AB249" t="s">
        <v>222</v>
      </c>
      <c r="AC249" t="s">
        <v>214</v>
      </c>
      <c r="AD249" t="s">
        <v>217</v>
      </c>
      <c r="AE249" t="s">
        <v>213</v>
      </c>
    </row>
    <row r="250" spans="9:31" x14ac:dyDescent="0.3">
      <c r="I250">
        <v>219</v>
      </c>
      <c r="J250" t="s">
        <v>94</v>
      </c>
      <c r="L250" t="s">
        <v>16</v>
      </c>
      <c r="N250" t="s">
        <v>12</v>
      </c>
      <c r="O250" t="s">
        <v>9</v>
      </c>
      <c r="Q250" t="s">
        <v>11</v>
      </c>
      <c r="R250" t="s">
        <v>14</v>
      </c>
      <c r="S250" t="s">
        <v>6</v>
      </c>
      <c r="T250" t="s">
        <v>97</v>
      </c>
      <c r="V250" t="str">
        <f t="shared" si="14"/>
        <v>ACEFHIJK</v>
      </c>
      <c r="X250" t="s">
        <v>215</v>
      </c>
      <c r="Y250" t="s">
        <v>212</v>
      </c>
      <c r="Z250" t="s">
        <v>211</v>
      </c>
      <c r="AA250" t="s">
        <v>220</v>
      </c>
      <c r="AB250" t="s">
        <v>222</v>
      </c>
      <c r="AC250" t="s">
        <v>214</v>
      </c>
      <c r="AD250" t="s">
        <v>213</v>
      </c>
      <c r="AE250" t="s">
        <v>218</v>
      </c>
    </row>
    <row r="251" spans="9:31" x14ac:dyDescent="0.3">
      <c r="I251">
        <v>220</v>
      </c>
      <c r="J251" t="s">
        <v>94</v>
      </c>
      <c r="L251" t="s">
        <v>16</v>
      </c>
      <c r="N251" t="s">
        <v>12</v>
      </c>
      <c r="O251" t="s">
        <v>9</v>
      </c>
      <c r="P251" t="s">
        <v>7</v>
      </c>
      <c r="S251" t="s">
        <v>6</v>
      </c>
      <c r="T251" t="s">
        <v>97</v>
      </c>
      <c r="U251" t="s">
        <v>5</v>
      </c>
      <c r="V251" t="str">
        <f t="shared" si="14"/>
        <v>ACEFGJKL</v>
      </c>
      <c r="X251" t="s">
        <v>211</v>
      </c>
      <c r="Y251" t="s">
        <v>216</v>
      </c>
      <c r="Z251" t="s">
        <v>212</v>
      </c>
      <c r="AA251" t="s">
        <v>220</v>
      </c>
      <c r="AB251" t="s">
        <v>222</v>
      </c>
      <c r="AC251" t="s">
        <v>214</v>
      </c>
      <c r="AD251" t="s">
        <v>217</v>
      </c>
      <c r="AE251" t="s">
        <v>218</v>
      </c>
    </row>
    <row r="252" spans="9:31" x14ac:dyDescent="0.3">
      <c r="I252">
        <v>221</v>
      </c>
      <c r="J252" t="s">
        <v>94</v>
      </c>
      <c r="L252" t="s">
        <v>16</v>
      </c>
      <c r="N252" t="s">
        <v>12</v>
      </c>
      <c r="O252" t="s">
        <v>9</v>
      </c>
      <c r="P252" t="s">
        <v>7</v>
      </c>
      <c r="R252" t="s">
        <v>14</v>
      </c>
      <c r="T252" t="s">
        <v>97</v>
      </c>
      <c r="U252" t="s">
        <v>5</v>
      </c>
      <c r="V252" t="str">
        <f t="shared" si="14"/>
        <v>ACEFGIKL</v>
      </c>
      <c r="X252" t="s">
        <v>211</v>
      </c>
      <c r="Y252" t="s">
        <v>216</v>
      </c>
      <c r="Z252" t="s">
        <v>213</v>
      </c>
      <c r="AA252" t="s">
        <v>220</v>
      </c>
      <c r="AB252" t="s">
        <v>222</v>
      </c>
      <c r="AC252" t="s">
        <v>214</v>
      </c>
      <c r="AD252" t="s">
        <v>217</v>
      </c>
      <c r="AE252" t="s">
        <v>218</v>
      </c>
    </row>
    <row r="253" spans="9:31" x14ac:dyDescent="0.3">
      <c r="I253">
        <v>222</v>
      </c>
      <c r="J253" t="s">
        <v>94</v>
      </c>
      <c r="L253" t="s">
        <v>16</v>
      </c>
      <c r="N253" t="s">
        <v>12</v>
      </c>
      <c r="O253" t="s">
        <v>9</v>
      </c>
      <c r="P253" t="s">
        <v>7</v>
      </c>
      <c r="R253" t="s">
        <v>14</v>
      </c>
      <c r="S253" t="s">
        <v>6</v>
      </c>
      <c r="U253" t="s">
        <v>5</v>
      </c>
      <c r="V253" t="str">
        <f t="shared" si="14"/>
        <v>ACEFGIJL</v>
      </c>
      <c r="X253" t="s">
        <v>211</v>
      </c>
      <c r="Y253" t="s">
        <v>216</v>
      </c>
      <c r="Z253" t="s">
        <v>212</v>
      </c>
      <c r="AA253" t="s">
        <v>220</v>
      </c>
      <c r="AB253" t="s">
        <v>222</v>
      </c>
      <c r="AC253" t="s">
        <v>214</v>
      </c>
      <c r="AD253" t="s">
        <v>217</v>
      </c>
      <c r="AE253" t="s">
        <v>213</v>
      </c>
    </row>
    <row r="254" spans="9:31" x14ac:dyDescent="0.3">
      <c r="I254">
        <v>223</v>
      </c>
      <c r="J254" t="s">
        <v>94</v>
      </c>
      <c r="L254" t="s">
        <v>16</v>
      </c>
      <c r="N254" t="s">
        <v>12</v>
      </c>
      <c r="O254" t="s">
        <v>9</v>
      </c>
      <c r="P254" t="s">
        <v>7</v>
      </c>
      <c r="R254" t="s">
        <v>14</v>
      </c>
      <c r="S254" t="s">
        <v>6</v>
      </c>
      <c r="T254" t="s">
        <v>97</v>
      </c>
      <c r="V254" t="str">
        <f t="shared" si="14"/>
        <v>ACEFGIJK</v>
      </c>
      <c r="X254" t="s">
        <v>211</v>
      </c>
      <c r="Y254" t="s">
        <v>216</v>
      </c>
      <c r="Z254" t="s">
        <v>212</v>
      </c>
      <c r="AA254" t="s">
        <v>220</v>
      </c>
      <c r="AB254" t="s">
        <v>222</v>
      </c>
      <c r="AC254" t="s">
        <v>214</v>
      </c>
      <c r="AD254" t="s">
        <v>213</v>
      </c>
      <c r="AE254" t="s">
        <v>218</v>
      </c>
    </row>
    <row r="255" spans="9:31" x14ac:dyDescent="0.3">
      <c r="I255">
        <v>224</v>
      </c>
      <c r="J255" t="s">
        <v>94</v>
      </c>
      <c r="L255" t="s">
        <v>16</v>
      </c>
      <c r="N255" t="s">
        <v>12</v>
      </c>
      <c r="O255" t="s">
        <v>9</v>
      </c>
      <c r="P255" t="s">
        <v>7</v>
      </c>
      <c r="Q255" t="s">
        <v>11</v>
      </c>
      <c r="T255" t="s">
        <v>97</v>
      </c>
      <c r="U255" t="s">
        <v>5</v>
      </c>
      <c r="V255" t="str">
        <f t="shared" si="14"/>
        <v>ACEFGHKL</v>
      </c>
      <c r="X255" t="s">
        <v>215</v>
      </c>
      <c r="Y255" t="s">
        <v>216</v>
      </c>
      <c r="Z255" t="s">
        <v>211</v>
      </c>
      <c r="AA255" t="s">
        <v>220</v>
      </c>
      <c r="AB255" t="s">
        <v>222</v>
      </c>
      <c r="AC255" t="s">
        <v>214</v>
      </c>
      <c r="AD255" t="s">
        <v>217</v>
      </c>
      <c r="AE255" t="s">
        <v>218</v>
      </c>
    </row>
    <row r="256" spans="9:31" x14ac:dyDescent="0.3">
      <c r="I256">
        <v>225</v>
      </c>
      <c r="J256" t="s">
        <v>94</v>
      </c>
      <c r="L256" t="s">
        <v>16</v>
      </c>
      <c r="N256" t="s">
        <v>12</v>
      </c>
      <c r="O256" t="s">
        <v>9</v>
      </c>
      <c r="P256" t="s">
        <v>7</v>
      </c>
      <c r="Q256" t="s">
        <v>11</v>
      </c>
      <c r="S256" t="s">
        <v>6</v>
      </c>
      <c r="U256" t="s">
        <v>5</v>
      </c>
      <c r="V256" t="str">
        <f t="shared" si="14"/>
        <v>ACEFGHJL</v>
      </c>
      <c r="X256" t="s">
        <v>215</v>
      </c>
      <c r="Y256" t="s">
        <v>216</v>
      </c>
      <c r="Z256" t="s">
        <v>212</v>
      </c>
      <c r="AA256" t="s">
        <v>220</v>
      </c>
      <c r="AB256" t="s">
        <v>222</v>
      </c>
      <c r="AC256" t="s">
        <v>214</v>
      </c>
      <c r="AD256" t="s">
        <v>217</v>
      </c>
      <c r="AE256" t="s">
        <v>211</v>
      </c>
    </row>
    <row r="257" spans="9:31" x14ac:dyDescent="0.3">
      <c r="I257">
        <v>226</v>
      </c>
      <c r="J257" t="s">
        <v>94</v>
      </c>
      <c r="L257" t="s">
        <v>16</v>
      </c>
      <c r="N257" t="s">
        <v>12</v>
      </c>
      <c r="O257" t="s">
        <v>9</v>
      </c>
      <c r="P257" t="s">
        <v>7</v>
      </c>
      <c r="Q257" t="s">
        <v>11</v>
      </c>
      <c r="S257" t="s">
        <v>6</v>
      </c>
      <c r="T257" t="s">
        <v>97</v>
      </c>
      <c r="V257" t="str">
        <f t="shared" si="14"/>
        <v>ACEFGHJK</v>
      </c>
      <c r="X257" t="s">
        <v>215</v>
      </c>
      <c r="Y257" t="s">
        <v>216</v>
      </c>
      <c r="Z257" t="s">
        <v>212</v>
      </c>
      <c r="AA257" t="s">
        <v>220</v>
      </c>
      <c r="AB257" t="s">
        <v>222</v>
      </c>
      <c r="AC257" t="s">
        <v>214</v>
      </c>
      <c r="AD257" t="s">
        <v>211</v>
      </c>
      <c r="AE257" t="s">
        <v>218</v>
      </c>
    </row>
    <row r="258" spans="9:31" x14ac:dyDescent="0.3">
      <c r="I258">
        <v>227</v>
      </c>
      <c r="J258" t="s">
        <v>94</v>
      </c>
      <c r="L258" t="s">
        <v>16</v>
      </c>
      <c r="N258" t="s">
        <v>12</v>
      </c>
      <c r="O258" t="s">
        <v>9</v>
      </c>
      <c r="P258" t="s">
        <v>7</v>
      </c>
      <c r="Q258" t="s">
        <v>11</v>
      </c>
      <c r="R258" t="s">
        <v>14</v>
      </c>
      <c r="U258" t="s">
        <v>5</v>
      </c>
      <c r="V258" t="str">
        <f t="shared" si="14"/>
        <v>ACEFGHIL</v>
      </c>
      <c r="X258" t="s">
        <v>215</v>
      </c>
      <c r="Y258" t="s">
        <v>216</v>
      </c>
      <c r="Z258" t="s">
        <v>211</v>
      </c>
      <c r="AA258" t="s">
        <v>220</v>
      </c>
      <c r="AB258" t="s">
        <v>222</v>
      </c>
      <c r="AC258" t="s">
        <v>214</v>
      </c>
      <c r="AD258" t="s">
        <v>217</v>
      </c>
      <c r="AE258" t="s">
        <v>213</v>
      </c>
    </row>
    <row r="259" spans="9:31" x14ac:dyDescent="0.3">
      <c r="I259">
        <v>228</v>
      </c>
      <c r="J259" t="s">
        <v>94</v>
      </c>
      <c r="L259" t="s">
        <v>16</v>
      </c>
      <c r="N259" t="s">
        <v>12</v>
      </c>
      <c r="O259" t="s">
        <v>9</v>
      </c>
      <c r="P259" t="s">
        <v>7</v>
      </c>
      <c r="Q259" t="s">
        <v>11</v>
      </c>
      <c r="R259" t="s">
        <v>14</v>
      </c>
      <c r="T259" t="s">
        <v>97</v>
      </c>
      <c r="V259" t="str">
        <f t="shared" si="14"/>
        <v>ACEFGHIK</v>
      </c>
      <c r="X259" t="s">
        <v>215</v>
      </c>
      <c r="Y259" t="s">
        <v>216</v>
      </c>
      <c r="Z259" t="s">
        <v>211</v>
      </c>
      <c r="AA259" t="s">
        <v>220</v>
      </c>
      <c r="AB259" t="s">
        <v>222</v>
      </c>
      <c r="AC259" t="s">
        <v>214</v>
      </c>
      <c r="AD259" t="s">
        <v>213</v>
      </c>
      <c r="AE259" t="s">
        <v>218</v>
      </c>
    </row>
    <row r="260" spans="9:31" x14ac:dyDescent="0.3">
      <c r="I260">
        <v>229</v>
      </c>
      <c r="J260" t="s">
        <v>94</v>
      </c>
      <c r="L260" t="s">
        <v>16</v>
      </c>
      <c r="N260" t="s">
        <v>12</v>
      </c>
      <c r="O260" t="s">
        <v>9</v>
      </c>
      <c r="P260" t="s">
        <v>7</v>
      </c>
      <c r="Q260" t="s">
        <v>11</v>
      </c>
      <c r="R260" t="s">
        <v>14</v>
      </c>
      <c r="S260" t="s">
        <v>6</v>
      </c>
      <c r="V260" t="str">
        <f t="shared" si="14"/>
        <v>ACEFGHIJ</v>
      </c>
      <c r="X260" t="s">
        <v>215</v>
      </c>
      <c r="Y260" t="s">
        <v>216</v>
      </c>
      <c r="Z260" t="s">
        <v>212</v>
      </c>
      <c r="AA260" t="s">
        <v>220</v>
      </c>
      <c r="AB260" t="s">
        <v>222</v>
      </c>
      <c r="AC260" t="s">
        <v>214</v>
      </c>
      <c r="AD260" t="s">
        <v>211</v>
      </c>
      <c r="AE260" t="s">
        <v>213</v>
      </c>
    </row>
    <row r="261" spans="9:31" x14ac:dyDescent="0.3">
      <c r="I261">
        <v>230</v>
      </c>
      <c r="J261" t="s">
        <v>94</v>
      </c>
      <c r="L261" t="s">
        <v>16</v>
      </c>
      <c r="M261" t="s">
        <v>13</v>
      </c>
      <c r="Q261" t="s">
        <v>11</v>
      </c>
      <c r="R261" t="s">
        <v>14</v>
      </c>
      <c r="S261" t="s">
        <v>6</v>
      </c>
      <c r="T261" t="s">
        <v>97</v>
      </c>
      <c r="U261" t="s">
        <v>5</v>
      </c>
      <c r="V261" t="str">
        <f t="shared" si="14"/>
        <v>ACDHIJKL</v>
      </c>
      <c r="X261" t="s">
        <v>215</v>
      </c>
      <c r="Y261" t="s">
        <v>212</v>
      </c>
      <c r="Z261" t="s">
        <v>213</v>
      </c>
      <c r="AA261" t="s">
        <v>220</v>
      </c>
      <c r="AB261" t="s">
        <v>222</v>
      </c>
      <c r="AC261" t="s">
        <v>219</v>
      </c>
      <c r="AD261" t="s">
        <v>217</v>
      </c>
      <c r="AE261" t="s">
        <v>218</v>
      </c>
    </row>
    <row r="262" spans="9:31" x14ac:dyDescent="0.3">
      <c r="I262">
        <v>231</v>
      </c>
      <c r="J262" t="s">
        <v>94</v>
      </c>
      <c r="L262" t="s">
        <v>16</v>
      </c>
      <c r="M262" t="s">
        <v>13</v>
      </c>
      <c r="P262" t="s">
        <v>7</v>
      </c>
      <c r="R262" t="s">
        <v>14</v>
      </c>
      <c r="S262" t="s">
        <v>6</v>
      </c>
      <c r="T262" t="s">
        <v>97</v>
      </c>
      <c r="U262" t="s">
        <v>5</v>
      </c>
      <c r="V262" t="str">
        <f t="shared" si="14"/>
        <v>ACDGIJKL</v>
      </c>
      <c r="X262" t="s">
        <v>213</v>
      </c>
      <c r="Y262" t="s">
        <v>216</v>
      </c>
      <c r="Z262" t="s">
        <v>212</v>
      </c>
      <c r="AA262" t="s">
        <v>220</v>
      </c>
      <c r="AB262" t="s">
        <v>222</v>
      </c>
      <c r="AC262" t="s">
        <v>219</v>
      </c>
      <c r="AD262" t="s">
        <v>217</v>
      </c>
      <c r="AE262" t="s">
        <v>218</v>
      </c>
    </row>
    <row r="263" spans="9:31" x14ac:dyDescent="0.3">
      <c r="I263">
        <v>232</v>
      </c>
      <c r="J263" t="s">
        <v>94</v>
      </c>
      <c r="L263" t="s">
        <v>16</v>
      </c>
      <c r="M263" t="s">
        <v>13</v>
      </c>
      <c r="P263" t="s">
        <v>7</v>
      </c>
      <c r="Q263" t="s">
        <v>11</v>
      </c>
      <c r="S263" t="s">
        <v>6</v>
      </c>
      <c r="T263" t="s">
        <v>97</v>
      </c>
      <c r="U263" t="s">
        <v>5</v>
      </c>
      <c r="V263" t="str">
        <f t="shared" si="14"/>
        <v>ACDGHJKL</v>
      </c>
      <c r="X263" t="s">
        <v>215</v>
      </c>
      <c r="Y263" t="s">
        <v>216</v>
      </c>
      <c r="Z263" t="s">
        <v>212</v>
      </c>
      <c r="AA263" t="s">
        <v>220</v>
      </c>
      <c r="AB263" t="s">
        <v>222</v>
      </c>
      <c r="AC263" t="s">
        <v>219</v>
      </c>
      <c r="AD263" t="s">
        <v>217</v>
      </c>
      <c r="AE263" t="s">
        <v>218</v>
      </c>
    </row>
    <row r="264" spans="9:31" x14ac:dyDescent="0.3">
      <c r="I264">
        <v>233</v>
      </c>
      <c r="J264" t="s">
        <v>94</v>
      </c>
      <c r="L264" t="s">
        <v>16</v>
      </c>
      <c r="M264" t="s">
        <v>13</v>
      </c>
      <c r="P264" t="s">
        <v>7</v>
      </c>
      <c r="Q264" t="s">
        <v>11</v>
      </c>
      <c r="R264" t="s">
        <v>14</v>
      </c>
      <c r="T264" t="s">
        <v>97</v>
      </c>
      <c r="U264" t="s">
        <v>5</v>
      </c>
      <c r="V264" t="str">
        <f t="shared" si="14"/>
        <v>ACDGHIKL</v>
      </c>
      <c r="X264" t="s">
        <v>215</v>
      </c>
      <c r="Y264" t="s">
        <v>216</v>
      </c>
      <c r="Z264" t="s">
        <v>213</v>
      </c>
      <c r="AA264" t="s">
        <v>220</v>
      </c>
      <c r="AB264" t="s">
        <v>222</v>
      </c>
      <c r="AC264" t="s">
        <v>219</v>
      </c>
      <c r="AD264" t="s">
        <v>217</v>
      </c>
      <c r="AE264" t="s">
        <v>218</v>
      </c>
    </row>
    <row r="265" spans="9:31" x14ac:dyDescent="0.3">
      <c r="I265">
        <v>234</v>
      </c>
      <c r="J265" t="s">
        <v>94</v>
      </c>
      <c r="L265" t="s">
        <v>16</v>
      </c>
      <c r="M265" t="s">
        <v>13</v>
      </c>
      <c r="P265" t="s">
        <v>7</v>
      </c>
      <c r="Q265" t="s">
        <v>11</v>
      </c>
      <c r="R265" t="s">
        <v>14</v>
      </c>
      <c r="S265" t="s">
        <v>6</v>
      </c>
      <c r="U265" t="s">
        <v>5</v>
      </c>
      <c r="V265" t="str">
        <f t="shared" si="14"/>
        <v>ACDGHIJL</v>
      </c>
      <c r="X265" t="s">
        <v>215</v>
      </c>
      <c r="Y265" t="s">
        <v>216</v>
      </c>
      <c r="Z265" t="s">
        <v>212</v>
      </c>
      <c r="AA265" t="s">
        <v>220</v>
      </c>
      <c r="AB265" t="s">
        <v>222</v>
      </c>
      <c r="AC265" t="s">
        <v>219</v>
      </c>
      <c r="AD265" t="s">
        <v>217</v>
      </c>
      <c r="AE265" t="s">
        <v>213</v>
      </c>
    </row>
    <row r="266" spans="9:31" x14ac:dyDescent="0.3">
      <c r="I266">
        <v>235</v>
      </c>
      <c r="J266" t="s">
        <v>94</v>
      </c>
      <c r="L266" t="s">
        <v>16</v>
      </c>
      <c r="M266" t="s">
        <v>13</v>
      </c>
      <c r="P266" t="s">
        <v>7</v>
      </c>
      <c r="Q266" t="s">
        <v>11</v>
      </c>
      <c r="R266" t="s">
        <v>14</v>
      </c>
      <c r="S266" t="s">
        <v>6</v>
      </c>
      <c r="T266" t="s">
        <v>97</v>
      </c>
      <c r="V266" t="str">
        <f t="shared" si="14"/>
        <v>ACDGHIJK</v>
      </c>
      <c r="X266" t="s">
        <v>215</v>
      </c>
      <c r="Y266" t="s">
        <v>216</v>
      </c>
      <c r="Z266" t="s">
        <v>212</v>
      </c>
      <c r="AA266" t="s">
        <v>220</v>
      </c>
      <c r="AB266" t="s">
        <v>222</v>
      </c>
      <c r="AC266" t="s">
        <v>219</v>
      </c>
      <c r="AD266" t="s">
        <v>213</v>
      </c>
      <c r="AE266" t="s">
        <v>218</v>
      </c>
    </row>
    <row r="267" spans="9:31" x14ac:dyDescent="0.3">
      <c r="I267">
        <v>236</v>
      </c>
      <c r="J267" t="s">
        <v>94</v>
      </c>
      <c r="L267" t="s">
        <v>16</v>
      </c>
      <c r="M267" t="s">
        <v>13</v>
      </c>
      <c r="O267" t="s">
        <v>9</v>
      </c>
      <c r="R267" t="s">
        <v>14</v>
      </c>
      <c r="S267" t="s">
        <v>6</v>
      </c>
      <c r="T267" t="s">
        <v>97</v>
      </c>
      <c r="U267" t="s">
        <v>5</v>
      </c>
      <c r="V267" t="str">
        <f t="shared" si="14"/>
        <v>ACDFIJKL</v>
      </c>
      <c r="X267" t="s">
        <v>220</v>
      </c>
      <c r="Y267" t="s">
        <v>212</v>
      </c>
      <c r="Z267" t="s">
        <v>213</v>
      </c>
      <c r="AA267" t="s">
        <v>219</v>
      </c>
      <c r="AB267" t="s">
        <v>222</v>
      </c>
      <c r="AC267" t="s">
        <v>214</v>
      </c>
      <c r="AD267" t="s">
        <v>217</v>
      </c>
      <c r="AE267" t="s">
        <v>218</v>
      </c>
    </row>
    <row r="268" spans="9:31" x14ac:dyDescent="0.3">
      <c r="I268">
        <v>237</v>
      </c>
      <c r="J268" t="s">
        <v>94</v>
      </c>
      <c r="L268" t="s">
        <v>16</v>
      </c>
      <c r="M268" t="s">
        <v>13</v>
      </c>
      <c r="O268" t="s">
        <v>9</v>
      </c>
      <c r="Q268" t="s">
        <v>11</v>
      </c>
      <c r="S268" t="s">
        <v>6</v>
      </c>
      <c r="T268" t="s">
        <v>97</v>
      </c>
      <c r="U268" t="s">
        <v>5</v>
      </c>
      <c r="V268" t="str">
        <f t="shared" si="14"/>
        <v>ACDFHJKL</v>
      </c>
      <c r="X268" t="s">
        <v>215</v>
      </c>
      <c r="Y268" t="s">
        <v>212</v>
      </c>
      <c r="Z268" t="s">
        <v>214</v>
      </c>
      <c r="AA268" t="s">
        <v>220</v>
      </c>
      <c r="AB268" t="s">
        <v>222</v>
      </c>
      <c r="AC268" t="s">
        <v>219</v>
      </c>
      <c r="AD268" t="s">
        <v>217</v>
      </c>
      <c r="AE268" t="s">
        <v>218</v>
      </c>
    </row>
    <row r="269" spans="9:31" x14ac:dyDescent="0.3">
      <c r="I269">
        <v>238</v>
      </c>
      <c r="J269" t="s">
        <v>94</v>
      </c>
      <c r="L269" t="s">
        <v>16</v>
      </c>
      <c r="M269" t="s">
        <v>13</v>
      </c>
      <c r="O269" t="s">
        <v>9</v>
      </c>
      <c r="Q269" t="s">
        <v>11</v>
      </c>
      <c r="R269" t="s">
        <v>14</v>
      </c>
      <c r="T269" t="s">
        <v>97</v>
      </c>
      <c r="U269" t="s">
        <v>5</v>
      </c>
      <c r="V269" t="str">
        <f t="shared" si="14"/>
        <v>ACDFHIKL</v>
      </c>
      <c r="X269" t="s">
        <v>215</v>
      </c>
      <c r="Y269" t="s">
        <v>214</v>
      </c>
      <c r="Z269" t="s">
        <v>213</v>
      </c>
      <c r="AA269" t="s">
        <v>220</v>
      </c>
      <c r="AB269" t="s">
        <v>222</v>
      </c>
      <c r="AC269" t="s">
        <v>219</v>
      </c>
      <c r="AD269" t="s">
        <v>217</v>
      </c>
      <c r="AE269" t="s">
        <v>218</v>
      </c>
    </row>
    <row r="270" spans="9:31" x14ac:dyDescent="0.3">
      <c r="I270">
        <v>239</v>
      </c>
      <c r="J270" t="s">
        <v>94</v>
      </c>
      <c r="L270" t="s">
        <v>16</v>
      </c>
      <c r="M270" t="s">
        <v>13</v>
      </c>
      <c r="O270" t="s">
        <v>9</v>
      </c>
      <c r="Q270" t="s">
        <v>11</v>
      </c>
      <c r="R270" t="s">
        <v>14</v>
      </c>
      <c r="S270" t="s">
        <v>6</v>
      </c>
      <c r="U270" t="s">
        <v>5</v>
      </c>
      <c r="V270" t="str">
        <f t="shared" si="14"/>
        <v>ACDFHIJL</v>
      </c>
      <c r="X270" t="s">
        <v>215</v>
      </c>
      <c r="Y270" t="s">
        <v>212</v>
      </c>
      <c r="Z270" t="s">
        <v>214</v>
      </c>
      <c r="AA270" t="s">
        <v>220</v>
      </c>
      <c r="AB270" t="s">
        <v>222</v>
      </c>
      <c r="AC270" t="s">
        <v>219</v>
      </c>
      <c r="AD270" t="s">
        <v>217</v>
      </c>
      <c r="AE270" t="s">
        <v>213</v>
      </c>
    </row>
    <row r="271" spans="9:31" x14ac:dyDescent="0.3">
      <c r="I271">
        <v>240</v>
      </c>
      <c r="J271" t="s">
        <v>94</v>
      </c>
      <c r="L271" t="s">
        <v>16</v>
      </c>
      <c r="M271" t="s">
        <v>13</v>
      </c>
      <c r="O271" t="s">
        <v>9</v>
      </c>
      <c r="Q271" t="s">
        <v>11</v>
      </c>
      <c r="R271" t="s">
        <v>14</v>
      </c>
      <c r="S271" t="s">
        <v>6</v>
      </c>
      <c r="T271" t="s">
        <v>97</v>
      </c>
      <c r="V271" t="str">
        <f t="shared" si="14"/>
        <v>ACDFHIJK</v>
      </c>
      <c r="X271" t="s">
        <v>215</v>
      </c>
      <c r="Y271" t="s">
        <v>212</v>
      </c>
      <c r="Z271" t="s">
        <v>214</v>
      </c>
      <c r="AA271" t="s">
        <v>220</v>
      </c>
      <c r="AB271" t="s">
        <v>222</v>
      </c>
      <c r="AC271" t="s">
        <v>219</v>
      </c>
      <c r="AD271" t="s">
        <v>213</v>
      </c>
      <c r="AE271" t="s">
        <v>218</v>
      </c>
    </row>
    <row r="272" spans="9:31" x14ac:dyDescent="0.3">
      <c r="I272">
        <v>241</v>
      </c>
      <c r="J272" t="s">
        <v>94</v>
      </c>
      <c r="L272" t="s">
        <v>16</v>
      </c>
      <c r="M272" t="s">
        <v>13</v>
      </c>
      <c r="O272" t="s">
        <v>9</v>
      </c>
      <c r="P272" t="s">
        <v>7</v>
      </c>
      <c r="S272" t="s">
        <v>6</v>
      </c>
      <c r="T272" t="s">
        <v>97</v>
      </c>
      <c r="U272" t="s">
        <v>5</v>
      </c>
      <c r="V272" t="str">
        <f t="shared" si="14"/>
        <v>ACDFGJKL</v>
      </c>
      <c r="X272" t="s">
        <v>220</v>
      </c>
      <c r="Y272" t="s">
        <v>216</v>
      </c>
      <c r="Z272" t="s">
        <v>212</v>
      </c>
      <c r="AA272" t="s">
        <v>219</v>
      </c>
      <c r="AB272" t="s">
        <v>222</v>
      </c>
      <c r="AC272" t="s">
        <v>214</v>
      </c>
      <c r="AD272" t="s">
        <v>217</v>
      </c>
      <c r="AE272" t="s">
        <v>218</v>
      </c>
    </row>
    <row r="273" spans="9:31" x14ac:dyDescent="0.3">
      <c r="I273">
        <v>242</v>
      </c>
      <c r="J273" t="s">
        <v>94</v>
      </c>
      <c r="L273" t="s">
        <v>16</v>
      </c>
      <c r="M273" t="s">
        <v>13</v>
      </c>
      <c r="O273" t="s">
        <v>9</v>
      </c>
      <c r="P273" t="s">
        <v>7</v>
      </c>
      <c r="R273" t="s">
        <v>14</v>
      </c>
      <c r="T273" t="s">
        <v>97</v>
      </c>
      <c r="U273" t="s">
        <v>5</v>
      </c>
      <c r="V273" t="str">
        <f t="shared" si="14"/>
        <v>ACDFGIKL</v>
      </c>
      <c r="X273" t="s">
        <v>220</v>
      </c>
      <c r="Y273" t="s">
        <v>216</v>
      </c>
      <c r="Z273" t="s">
        <v>213</v>
      </c>
      <c r="AA273" t="s">
        <v>219</v>
      </c>
      <c r="AB273" t="s">
        <v>222</v>
      </c>
      <c r="AC273" t="s">
        <v>214</v>
      </c>
      <c r="AD273" t="s">
        <v>217</v>
      </c>
      <c r="AE273" t="s">
        <v>218</v>
      </c>
    </row>
    <row r="274" spans="9:31" x14ac:dyDescent="0.3">
      <c r="I274">
        <v>243</v>
      </c>
      <c r="J274" t="s">
        <v>94</v>
      </c>
      <c r="L274" t="s">
        <v>16</v>
      </c>
      <c r="M274" t="s">
        <v>13</v>
      </c>
      <c r="O274" t="s">
        <v>9</v>
      </c>
      <c r="P274" t="s">
        <v>7</v>
      </c>
      <c r="R274" t="s">
        <v>14</v>
      </c>
      <c r="S274" t="s">
        <v>6</v>
      </c>
      <c r="U274" t="s">
        <v>5</v>
      </c>
      <c r="V274" t="str">
        <f t="shared" si="14"/>
        <v>ACDFGIJL</v>
      </c>
      <c r="X274" t="s">
        <v>220</v>
      </c>
      <c r="Y274" t="s">
        <v>216</v>
      </c>
      <c r="Z274" t="s">
        <v>212</v>
      </c>
      <c r="AA274" t="s">
        <v>219</v>
      </c>
      <c r="AB274" t="s">
        <v>222</v>
      </c>
      <c r="AC274" t="s">
        <v>214</v>
      </c>
      <c r="AD274" t="s">
        <v>217</v>
      </c>
      <c r="AE274" t="s">
        <v>213</v>
      </c>
    </row>
    <row r="275" spans="9:31" x14ac:dyDescent="0.3">
      <c r="I275">
        <v>244</v>
      </c>
      <c r="J275" t="s">
        <v>94</v>
      </c>
      <c r="L275" t="s">
        <v>16</v>
      </c>
      <c r="M275" t="s">
        <v>13</v>
      </c>
      <c r="O275" t="s">
        <v>9</v>
      </c>
      <c r="P275" t="s">
        <v>7</v>
      </c>
      <c r="R275" t="s">
        <v>14</v>
      </c>
      <c r="S275" t="s">
        <v>6</v>
      </c>
      <c r="T275" t="s">
        <v>97</v>
      </c>
      <c r="V275" t="str">
        <f t="shared" si="14"/>
        <v>ACDFGIJK</v>
      </c>
      <c r="X275" t="s">
        <v>220</v>
      </c>
      <c r="Y275" t="s">
        <v>216</v>
      </c>
      <c r="Z275" t="s">
        <v>212</v>
      </c>
      <c r="AA275" t="s">
        <v>219</v>
      </c>
      <c r="AB275" t="s">
        <v>222</v>
      </c>
      <c r="AC275" t="s">
        <v>214</v>
      </c>
      <c r="AD275" t="s">
        <v>213</v>
      </c>
      <c r="AE275" t="s">
        <v>218</v>
      </c>
    </row>
    <row r="276" spans="9:31" x14ac:dyDescent="0.3">
      <c r="I276">
        <v>245</v>
      </c>
      <c r="J276" t="s">
        <v>94</v>
      </c>
      <c r="L276" t="s">
        <v>16</v>
      </c>
      <c r="M276" t="s">
        <v>13</v>
      </c>
      <c r="O276" t="s">
        <v>9</v>
      </c>
      <c r="P276" t="s">
        <v>7</v>
      </c>
      <c r="Q276" t="s">
        <v>11</v>
      </c>
      <c r="T276" t="s">
        <v>97</v>
      </c>
      <c r="U276" t="s">
        <v>5</v>
      </c>
      <c r="V276" t="str">
        <f t="shared" si="14"/>
        <v>ACDFGHKL</v>
      </c>
      <c r="X276" t="s">
        <v>215</v>
      </c>
      <c r="Y276" t="s">
        <v>216</v>
      </c>
      <c r="Z276" t="s">
        <v>214</v>
      </c>
      <c r="AA276" t="s">
        <v>220</v>
      </c>
      <c r="AB276" t="s">
        <v>222</v>
      </c>
      <c r="AC276" t="s">
        <v>219</v>
      </c>
      <c r="AD276" t="s">
        <v>217</v>
      </c>
      <c r="AE276" t="s">
        <v>218</v>
      </c>
    </row>
    <row r="277" spans="9:31" x14ac:dyDescent="0.3">
      <c r="I277">
        <v>246</v>
      </c>
      <c r="J277" t="s">
        <v>94</v>
      </c>
      <c r="L277" t="s">
        <v>16</v>
      </c>
      <c r="M277" t="s">
        <v>13</v>
      </c>
      <c r="O277" t="s">
        <v>9</v>
      </c>
      <c r="P277" t="s">
        <v>7</v>
      </c>
      <c r="Q277" t="s">
        <v>11</v>
      </c>
      <c r="S277" t="s">
        <v>6</v>
      </c>
      <c r="U277" t="s">
        <v>5</v>
      </c>
      <c r="V277" t="str">
        <f t="shared" si="14"/>
        <v>ACDFGHJL</v>
      </c>
      <c r="X277" t="s">
        <v>220</v>
      </c>
      <c r="Y277" t="s">
        <v>216</v>
      </c>
      <c r="Z277" t="s">
        <v>212</v>
      </c>
      <c r="AA277" t="s">
        <v>219</v>
      </c>
      <c r="AB277" t="s">
        <v>222</v>
      </c>
      <c r="AC277" t="s">
        <v>214</v>
      </c>
      <c r="AD277" t="s">
        <v>217</v>
      </c>
      <c r="AE277" t="s">
        <v>215</v>
      </c>
    </row>
    <row r="278" spans="9:31" x14ac:dyDescent="0.3">
      <c r="I278">
        <v>247</v>
      </c>
      <c r="J278" t="s">
        <v>94</v>
      </c>
      <c r="L278" t="s">
        <v>16</v>
      </c>
      <c r="M278" t="s">
        <v>13</v>
      </c>
      <c r="O278" t="s">
        <v>9</v>
      </c>
      <c r="P278" t="s">
        <v>7</v>
      </c>
      <c r="Q278" t="s">
        <v>11</v>
      </c>
      <c r="S278" t="s">
        <v>6</v>
      </c>
      <c r="T278" t="s">
        <v>97</v>
      </c>
      <c r="V278" t="str">
        <f t="shared" si="14"/>
        <v>ACDFGHJK</v>
      </c>
      <c r="X278" t="s">
        <v>215</v>
      </c>
      <c r="Y278" t="s">
        <v>216</v>
      </c>
      <c r="Z278" t="s">
        <v>212</v>
      </c>
      <c r="AA278" t="s">
        <v>220</v>
      </c>
      <c r="AB278" t="s">
        <v>222</v>
      </c>
      <c r="AC278" t="s">
        <v>214</v>
      </c>
      <c r="AD278" t="s">
        <v>219</v>
      </c>
      <c r="AE278" t="s">
        <v>218</v>
      </c>
    </row>
    <row r="279" spans="9:31" x14ac:dyDescent="0.3">
      <c r="I279">
        <v>248</v>
      </c>
      <c r="J279" t="s">
        <v>94</v>
      </c>
      <c r="L279" t="s">
        <v>16</v>
      </c>
      <c r="M279" t="s">
        <v>13</v>
      </c>
      <c r="O279" t="s">
        <v>9</v>
      </c>
      <c r="P279" t="s">
        <v>7</v>
      </c>
      <c r="Q279" t="s">
        <v>11</v>
      </c>
      <c r="R279" t="s">
        <v>14</v>
      </c>
      <c r="U279" t="s">
        <v>5</v>
      </c>
      <c r="V279" t="str">
        <f t="shared" si="14"/>
        <v>ACDFGHIL</v>
      </c>
      <c r="X279" t="s">
        <v>215</v>
      </c>
      <c r="Y279" t="s">
        <v>216</v>
      </c>
      <c r="Z279" t="s">
        <v>214</v>
      </c>
      <c r="AA279" t="s">
        <v>220</v>
      </c>
      <c r="AB279" t="s">
        <v>222</v>
      </c>
      <c r="AC279" t="s">
        <v>219</v>
      </c>
      <c r="AD279" t="s">
        <v>217</v>
      </c>
      <c r="AE279" t="s">
        <v>213</v>
      </c>
    </row>
    <row r="280" spans="9:31" x14ac:dyDescent="0.3">
      <c r="I280">
        <v>249</v>
      </c>
      <c r="J280" t="s">
        <v>94</v>
      </c>
      <c r="L280" t="s">
        <v>16</v>
      </c>
      <c r="M280" t="s">
        <v>13</v>
      </c>
      <c r="O280" t="s">
        <v>9</v>
      </c>
      <c r="P280" t="s">
        <v>7</v>
      </c>
      <c r="Q280" t="s">
        <v>11</v>
      </c>
      <c r="R280" t="s">
        <v>14</v>
      </c>
      <c r="T280" t="s">
        <v>97</v>
      </c>
      <c r="V280" t="str">
        <f t="shared" si="14"/>
        <v>ACDFGHIK</v>
      </c>
      <c r="X280" t="s">
        <v>215</v>
      </c>
      <c r="Y280" t="s">
        <v>216</v>
      </c>
      <c r="Z280" t="s">
        <v>214</v>
      </c>
      <c r="AA280" t="s">
        <v>220</v>
      </c>
      <c r="AB280" t="s">
        <v>222</v>
      </c>
      <c r="AC280" t="s">
        <v>219</v>
      </c>
      <c r="AD280" t="s">
        <v>213</v>
      </c>
      <c r="AE280" t="s">
        <v>218</v>
      </c>
    </row>
    <row r="281" spans="9:31" x14ac:dyDescent="0.3">
      <c r="I281">
        <v>250</v>
      </c>
      <c r="J281" t="s">
        <v>94</v>
      </c>
      <c r="L281" t="s">
        <v>16</v>
      </c>
      <c r="M281" t="s">
        <v>13</v>
      </c>
      <c r="O281" t="s">
        <v>9</v>
      </c>
      <c r="P281" t="s">
        <v>7</v>
      </c>
      <c r="Q281" t="s">
        <v>11</v>
      </c>
      <c r="R281" t="s">
        <v>14</v>
      </c>
      <c r="S281" t="s">
        <v>6</v>
      </c>
      <c r="V281" t="str">
        <f t="shared" si="14"/>
        <v>ACDFGHIJ</v>
      </c>
      <c r="X281" t="s">
        <v>215</v>
      </c>
      <c r="Y281" t="s">
        <v>216</v>
      </c>
      <c r="Z281" t="s">
        <v>212</v>
      </c>
      <c r="AA281" t="s">
        <v>220</v>
      </c>
      <c r="AB281" t="s">
        <v>222</v>
      </c>
      <c r="AC281" t="s">
        <v>214</v>
      </c>
      <c r="AD281" t="s">
        <v>219</v>
      </c>
      <c r="AE281" t="s">
        <v>213</v>
      </c>
    </row>
    <row r="282" spans="9:31" x14ac:dyDescent="0.3">
      <c r="I282">
        <v>251</v>
      </c>
      <c r="J282" t="s">
        <v>94</v>
      </c>
      <c r="L282" t="s">
        <v>16</v>
      </c>
      <c r="M282" t="s">
        <v>13</v>
      </c>
      <c r="N282" t="s">
        <v>12</v>
      </c>
      <c r="R282" t="s">
        <v>14</v>
      </c>
      <c r="S282" t="s">
        <v>6</v>
      </c>
      <c r="T282" t="s">
        <v>97</v>
      </c>
      <c r="U282" t="s">
        <v>5</v>
      </c>
      <c r="V282" t="str">
        <f t="shared" si="14"/>
        <v>ACDEIJKL</v>
      </c>
      <c r="X282" t="s">
        <v>211</v>
      </c>
      <c r="Y282" t="s">
        <v>212</v>
      </c>
      <c r="Z282" t="s">
        <v>213</v>
      </c>
      <c r="AA282" t="s">
        <v>220</v>
      </c>
      <c r="AB282" t="s">
        <v>222</v>
      </c>
      <c r="AC282" t="s">
        <v>219</v>
      </c>
      <c r="AD282" t="s">
        <v>217</v>
      </c>
      <c r="AE282" t="s">
        <v>218</v>
      </c>
    </row>
    <row r="283" spans="9:31" x14ac:dyDescent="0.3">
      <c r="I283">
        <v>252</v>
      </c>
      <c r="J283" t="s">
        <v>94</v>
      </c>
      <c r="L283" t="s">
        <v>16</v>
      </c>
      <c r="M283" t="s">
        <v>13</v>
      </c>
      <c r="N283" t="s">
        <v>12</v>
      </c>
      <c r="Q283" t="s">
        <v>11</v>
      </c>
      <c r="S283" t="s">
        <v>6</v>
      </c>
      <c r="T283" t="s">
        <v>97</v>
      </c>
      <c r="U283" t="s">
        <v>5</v>
      </c>
      <c r="V283" t="str">
        <f t="shared" si="14"/>
        <v>ACDEHJKL</v>
      </c>
      <c r="X283" t="s">
        <v>215</v>
      </c>
      <c r="Y283" t="s">
        <v>212</v>
      </c>
      <c r="Z283" t="s">
        <v>211</v>
      </c>
      <c r="AA283" t="s">
        <v>220</v>
      </c>
      <c r="AB283" t="s">
        <v>222</v>
      </c>
      <c r="AC283" t="s">
        <v>219</v>
      </c>
      <c r="AD283" t="s">
        <v>217</v>
      </c>
      <c r="AE283" t="s">
        <v>218</v>
      </c>
    </row>
    <row r="284" spans="9:31" x14ac:dyDescent="0.3">
      <c r="I284">
        <v>253</v>
      </c>
      <c r="J284" t="s">
        <v>94</v>
      </c>
      <c r="L284" t="s">
        <v>16</v>
      </c>
      <c r="M284" t="s">
        <v>13</v>
      </c>
      <c r="N284" t="s">
        <v>12</v>
      </c>
      <c r="Q284" t="s">
        <v>11</v>
      </c>
      <c r="R284" t="s">
        <v>14</v>
      </c>
      <c r="T284" t="s">
        <v>97</v>
      </c>
      <c r="U284" t="s">
        <v>5</v>
      </c>
      <c r="V284" t="str">
        <f t="shared" si="14"/>
        <v>ACDEHIKL</v>
      </c>
      <c r="X284" t="s">
        <v>215</v>
      </c>
      <c r="Y284" t="s">
        <v>211</v>
      </c>
      <c r="Z284" t="s">
        <v>213</v>
      </c>
      <c r="AA284" t="s">
        <v>220</v>
      </c>
      <c r="AB284" t="s">
        <v>222</v>
      </c>
      <c r="AC284" t="s">
        <v>219</v>
      </c>
      <c r="AD284" t="s">
        <v>217</v>
      </c>
      <c r="AE284" t="s">
        <v>218</v>
      </c>
    </row>
    <row r="285" spans="9:31" x14ac:dyDescent="0.3">
      <c r="I285">
        <v>254</v>
      </c>
      <c r="J285" t="s">
        <v>94</v>
      </c>
      <c r="L285" t="s">
        <v>16</v>
      </c>
      <c r="M285" t="s">
        <v>13</v>
      </c>
      <c r="N285" t="s">
        <v>12</v>
      </c>
      <c r="Q285" t="s">
        <v>11</v>
      </c>
      <c r="R285" t="s">
        <v>14</v>
      </c>
      <c r="S285" t="s">
        <v>6</v>
      </c>
      <c r="U285" t="s">
        <v>5</v>
      </c>
      <c r="V285" t="str">
        <f t="shared" si="14"/>
        <v>ACDEHIJL</v>
      </c>
      <c r="X285" t="s">
        <v>215</v>
      </c>
      <c r="Y285" t="s">
        <v>212</v>
      </c>
      <c r="Z285" t="s">
        <v>211</v>
      </c>
      <c r="AA285" t="s">
        <v>220</v>
      </c>
      <c r="AB285" t="s">
        <v>222</v>
      </c>
      <c r="AC285" t="s">
        <v>219</v>
      </c>
      <c r="AD285" t="s">
        <v>217</v>
      </c>
      <c r="AE285" t="s">
        <v>213</v>
      </c>
    </row>
    <row r="286" spans="9:31" x14ac:dyDescent="0.3">
      <c r="I286">
        <v>255</v>
      </c>
      <c r="J286" t="s">
        <v>94</v>
      </c>
      <c r="L286" t="s">
        <v>16</v>
      </c>
      <c r="M286" t="s">
        <v>13</v>
      </c>
      <c r="N286" t="s">
        <v>12</v>
      </c>
      <c r="Q286" t="s">
        <v>11</v>
      </c>
      <c r="R286" t="s">
        <v>14</v>
      </c>
      <c r="S286" t="s">
        <v>6</v>
      </c>
      <c r="T286" t="s">
        <v>97</v>
      </c>
      <c r="V286" t="str">
        <f t="shared" si="14"/>
        <v>ACDEHIJK</v>
      </c>
      <c r="X286" t="s">
        <v>215</v>
      </c>
      <c r="Y286" t="s">
        <v>212</v>
      </c>
      <c r="Z286" t="s">
        <v>211</v>
      </c>
      <c r="AA286" t="s">
        <v>220</v>
      </c>
      <c r="AB286" t="s">
        <v>222</v>
      </c>
      <c r="AC286" t="s">
        <v>219</v>
      </c>
      <c r="AD286" t="s">
        <v>213</v>
      </c>
      <c r="AE286" t="s">
        <v>218</v>
      </c>
    </row>
    <row r="287" spans="9:31" x14ac:dyDescent="0.3">
      <c r="I287">
        <v>256</v>
      </c>
      <c r="J287" t="s">
        <v>94</v>
      </c>
      <c r="L287" t="s">
        <v>16</v>
      </c>
      <c r="M287" t="s">
        <v>13</v>
      </c>
      <c r="N287" t="s">
        <v>12</v>
      </c>
      <c r="P287" t="s">
        <v>7</v>
      </c>
      <c r="S287" t="s">
        <v>6</v>
      </c>
      <c r="T287" t="s">
        <v>97</v>
      </c>
      <c r="U287" t="s">
        <v>5</v>
      </c>
      <c r="V287" t="str">
        <f t="shared" si="14"/>
        <v>ACDEGJKL</v>
      </c>
      <c r="X287" t="s">
        <v>211</v>
      </c>
      <c r="Y287" t="s">
        <v>216</v>
      </c>
      <c r="Z287" t="s">
        <v>212</v>
      </c>
      <c r="AA287" t="s">
        <v>220</v>
      </c>
      <c r="AB287" t="s">
        <v>222</v>
      </c>
      <c r="AC287" t="s">
        <v>219</v>
      </c>
      <c r="AD287" t="s">
        <v>217</v>
      </c>
      <c r="AE287" t="s">
        <v>218</v>
      </c>
    </row>
    <row r="288" spans="9:31" x14ac:dyDescent="0.3">
      <c r="I288">
        <v>257</v>
      </c>
      <c r="J288" t="s">
        <v>94</v>
      </c>
      <c r="L288" t="s">
        <v>16</v>
      </c>
      <c r="M288" t="s">
        <v>13</v>
      </c>
      <c r="N288" t="s">
        <v>12</v>
      </c>
      <c r="P288" t="s">
        <v>7</v>
      </c>
      <c r="R288" t="s">
        <v>14</v>
      </c>
      <c r="T288" t="s">
        <v>97</v>
      </c>
      <c r="U288" t="s">
        <v>5</v>
      </c>
      <c r="V288" t="str">
        <f t="shared" si="14"/>
        <v>ACDEGIKL</v>
      </c>
      <c r="X288" t="s">
        <v>211</v>
      </c>
      <c r="Y288" t="s">
        <v>216</v>
      </c>
      <c r="Z288" t="s">
        <v>213</v>
      </c>
      <c r="AA288" t="s">
        <v>220</v>
      </c>
      <c r="AB288" t="s">
        <v>222</v>
      </c>
      <c r="AC288" t="s">
        <v>219</v>
      </c>
      <c r="AD288" t="s">
        <v>217</v>
      </c>
      <c r="AE288" t="s">
        <v>218</v>
      </c>
    </row>
    <row r="289" spans="9:31" x14ac:dyDescent="0.3">
      <c r="I289">
        <v>258</v>
      </c>
      <c r="J289" t="s">
        <v>94</v>
      </c>
      <c r="L289" t="s">
        <v>16</v>
      </c>
      <c r="M289" t="s">
        <v>13</v>
      </c>
      <c r="N289" t="s">
        <v>12</v>
      </c>
      <c r="P289" t="s">
        <v>7</v>
      </c>
      <c r="R289" t="s">
        <v>14</v>
      </c>
      <c r="S289" t="s">
        <v>6</v>
      </c>
      <c r="U289" t="s">
        <v>5</v>
      </c>
      <c r="V289" t="str">
        <f t="shared" ref="V289:V352" si="15">J289&amp;K289&amp;L289&amp;M289&amp;N289&amp;O289&amp;P289&amp;Q289&amp;R289&amp;S289&amp;T289&amp;U289</f>
        <v>ACDEGIJL</v>
      </c>
      <c r="X289" t="s">
        <v>211</v>
      </c>
      <c r="Y289" t="s">
        <v>216</v>
      </c>
      <c r="Z289" t="s">
        <v>212</v>
      </c>
      <c r="AA289" t="s">
        <v>220</v>
      </c>
      <c r="AB289" t="s">
        <v>222</v>
      </c>
      <c r="AC289" t="s">
        <v>219</v>
      </c>
      <c r="AD289" t="s">
        <v>217</v>
      </c>
      <c r="AE289" t="s">
        <v>213</v>
      </c>
    </row>
    <row r="290" spans="9:31" x14ac:dyDescent="0.3">
      <c r="I290">
        <v>259</v>
      </c>
      <c r="J290" t="s">
        <v>94</v>
      </c>
      <c r="L290" t="s">
        <v>16</v>
      </c>
      <c r="M290" t="s">
        <v>13</v>
      </c>
      <c r="N290" t="s">
        <v>12</v>
      </c>
      <c r="P290" t="s">
        <v>7</v>
      </c>
      <c r="R290" t="s">
        <v>14</v>
      </c>
      <c r="S290" t="s">
        <v>6</v>
      </c>
      <c r="T290" t="s">
        <v>97</v>
      </c>
      <c r="V290" t="str">
        <f t="shared" si="15"/>
        <v>ACDEGIJK</v>
      </c>
      <c r="X290" t="s">
        <v>211</v>
      </c>
      <c r="Y290" t="s">
        <v>216</v>
      </c>
      <c r="Z290" t="s">
        <v>212</v>
      </c>
      <c r="AA290" t="s">
        <v>220</v>
      </c>
      <c r="AB290" t="s">
        <v>222</v>
      </c>
      <c r="AC290" t="s">
        <v>219</v>
      </c>
      <c r="AD290" t="s">
        <v>213</v>
      </c>
      <c r="AE290" t="s">
        <v>218</v>
      </c>
    </row>
    <row r="291" spans="9:31" x14ac:dyDescent="0.3">
      <c r="I291">
        <v>260</v>
      </c>
      <c r="J291" t="s">
        <v>94</v>
      </c>
      <c r="L291" t="s">
        <v>16</v>
      </c>
      <c r="M291" t="s">
        <v>13</v>
      </c>
      <c r="N291" t="s">
        <v>12</v>
      </c>
      <c r="P291" t="s">
        <v>7</v>
      </c>
      <c r="Q291" t="s">
        <v>11</v>
      </c>
      <c r="T291" t="s">
        <v>97</v>
      </c>
      <c r="U291" t="s">
        <v>5</v>
      </c>
      <c r="V291" t="str">
        <f t="shared" si="15"/>
        <v>ACDEGHKL</v>
      </c>
      <c r="X291" t="s">
        <v>215</v>
      </c>
      <c r="Y291" t="s">
        <v>216</v>
      </c>
      <c r="Z291" t="s">
        <v>211</v>
      </c>
      <c r="AA291" t="s">
        <v>220</v>
      </c>
      <c r="AB291" t="s">
        <v>222</v>
      </c>
      <c r="AC291" t="s">
        <v>219</v>
      </c>
      <c r="AD291" t="s">
        <v>217</v>
      </c>
      <c r="AE291" t="s">
        <v>218</v>
      </c>
    </row>
    <row r="292" spans="9:31" x14ac:dyDescent="0.3">
      <c r="I292">
        <v>261</v>
      </c>
      <c r="J292" t="s">
        <v>94</v>
      </c>
      <c r="L292" t="s">
        <v>16</v>
      </c>
      <c r="M292" t="s">
        <v>13</v>
      </c>
      <c r="N292" t="s">
        <v>12</v>
      </c>
      <c r="P292" t="s">
        <v>7</v>
      </c>
      <c r="Q292" t="s">
        <v>11</v>
      </c>
      <c r="S292" t="s">
        <v>6</v>
      </c>
      <c r="U292" t="s">
        <v>5</v>
      </c>
      <c r="V292" t="str">
        <f t="shared" si="15"/>
        <v>ACDEGHJL</v>
      </c>
      <c r="X292" t="s">
        <v>215</v>
      </c>
      <c r="Y292" t="s">
        <v>216</v>
      </c>
      <c r="Z292" t="s">
        <v>212</v>
      </c>
      <c r="AA292" t="s">
        <v>220</v>
      </c>
      <c r="AB292" t="s">
        <v>222</v>
      </c>
      <c r="AC292" t="s">
        <v>219</v>
      </c>
      <c r="AD292" t="s">
        <v>217</v>
      </c>
      <c r="AE292" t="s">
        <v>211</v>
      </c>
    </row>
    <row r="293" spans="9:31" x14ac:dyDescent="0.3">
      <c r="I293">
        <v>262</v>
      </c>
      <c r="J293" t="s">
        <v>94</v>
      </c>
      <c r="L293" t="s">
        <v>16</v>
      </c>
      <c r="M293" t="s">
        <v>13</v>
      </c>
      <c r="N293" t="s">
        <v>12</v>
      </c>
      <c r="P293" t="s">
        <v>7</v>
      </c>
      <c r="Q293" t="s">
        <v>11</v>
      </c>
      <c r="S293" t="s">
        <v>6</v>
      </c>
      <c r="T293" t="s">
        <v>97</v>
      </c>
      <c r="V293" t="str">
        <f t="shared" si="15"/>
        <v>ACDEGHJK</v>
      </c>
      <c r="X293" t="s">
        <v>215</v>
      </c>
      <c r="Y293" t="s">
        <v>216</v>
      </c>
      <c r="Z293" t="s">
        <v>212</v>
      </c>
      <c r="AA293" t="s">
        <v>220</v>
      </c>
      <c r="AB293" t="s">
        <v>222</v>
      </c>
      <c r="AC293" t="s">
        <v>219</v>
      </c>
      <c r="AD293" t="s">
        <v>211</v>
      </c>
      <c r="AE293" t="s">
        <v>218</v>
      </c>
    </row>
    <row r="294" spans="9:31" x14ac:dyDescent="0.3">
      <c r="I294">
        <v>263</v>
      </c>
      <c r="J294" t="s">
        <v>94</v>
      </c>
      <c r="L294" t="s">
        <v>16</v>
      </c>
      <c r="M294" t="s">
        <v>13</v>
      </c>
      <c r="N294" t="s">
        <v>12</v>
      </c>
      <c r="P294" t="s">
        <v>7</v>
      </c>
      <c r="Q294" t="s">
        <v>11</v>
      </c>
      <c r="R294" t="s">
        <v>14</v>
      </c>
      <c r="U294" t="s">
        <v>5</v>
      </c>
      <c r="V294" t="str">
        <f t="shared" si="15"/>
        <v>ACDEGHIL</v>
      </c>
      <c r="X294" t="s">
        <v>215</v>
      </c>
      <c r="Y294" t="s">
        <v>216</v>
      </c>
      <c r="Z294" t="s">
        <v>211</v>
      </c>
      <c r="AA294" t="s">
        <v>220</v>
      </c>
      <c r="AB294" t="s">
        <v>222</v>
      </c>
      <c r="AC294" t="s">
        <v>219</v>
      </c>
      <c r="AD294" t="s">
        <v>217</v>
      </c>
      <c r="AE294" t="s">
        <v>213</v>
      </c>
    </row>
    <row r="295" spans="9:31" x14ac:dyDescent="0.3">
      <c r="I295">
        <v>264</v>
      </c>
      <c r="J295" t="s">
        <v>94</v>
      </c>
      <c r="L295" t="s">
        <v>16</v>
      </c>
      <c r="M295" t="s">
        <v>13</v>
      </c>
      <c r="N295" t="s">
        <v>12</v>
      </c>
      <c r="P295" t="s">
        <v>7</v>
      </c>
      <c r="Q295" t="s">
        <v>11</v>
      </c>
      <c r="R295" t="s">
        <v>14</v>
      </c>
      <c r="T295" t="s">
        <v>97</v>
      </c>
      <c r="V295" t="str">
        <f t="shared" si="15"/>
        <v>ACDEGHIK</v>
      </c>
      <c r="X295" t="s">
        <v>215</v>
      </c>
      <c r="Y295" t="s">
        <v>216</v>
      </c>
      <c r="Z295" t="s">
        <v>211</v>
      </c>
      <c r="AA295" t="s">
        <v>220</v>
      </c>
      <c r="AB295" t="s">
        <v>222</v>
      </c>
      <c r="AC295" t="s">
        <v>219</v>
      </c>
      <c r="AD295" t="s">
        <v>213</v>
      </c>
      <c r="AE295" t="s">
        <v>218</v>
      </c>
    </row>
    <row r="296" spans="9:31" x14ac:dyDescent="0.3">
      <c r="I296">
        <v>265</v>
      </c>
      <c r="J296" t="s">
        <v>94</v>
      </c>
      <c r="L296" t="s">
        <v>16</v>
      </c>
      <c r="M296" t="s">
        <v>13</v>
      </c>
      <c r="N296" t="s">
        <v>12</v>
      </c>
      <c r="P296" t="s">
        <v>7</v>
      </c>
      <c r="Q296" t="s">
        <v>11</v>
      </c>
      <c r="R296" t="s">
        <v>14</v>
      </c>
      <c r="S296" t="s">
        <v>6</v>
      </c>
      <c r="V296" t="str">
        <f t="shared" si="15"/>
        <v>ACDEGHIJ</v>
      </c>
      <c r="X296" t="s">
        <v>215</v>
      </c>
      <c r="Y296" t="s">
        <v>216</v>
      </c>
      <c r="Z296" t="s">
        <v>212</v>
      </c>
      <c r="AA296" t="s">
        <v>220</v>
      </c>
      <c r="AB296" t="s">
        <v>222</v>
      </c>
      <c r="AC296" t="s">
        <v>219</v>
      </c>
      <c r="AD296" t="s">
        <v>211</v>
      </c>
      <c r="AE296" t="s">
        <v>213</v>
      </c>
    </row>
    <row r="297" spans="9:31" x14ac:dyDescent="0.3">
      <c r="I297">
        <v>266</v>
      </c>
      <c r="J297" t="s">
        <v>94</v>
      </c>
      <c r="L297" t="s">
        <v>16</v>
      </c>
      <c r="M297" t="s">
        <v>13</v>
      </c>
      <c r="N297" t="s">
        <v>12</v>
      </c>
      <c r="O297" t="s">
        <v>9</v>
      </c>
      <c r="S297" t="s">
        <v>6</v>
      </c>
      <c r="T297" t="s">
        <v>97</v>
      </c>
      <c r="U297" t="s">
        <v>5</v>
      </c>
      <c r="V297" t="str">
        <f t="shared" si="15"/>
        <v>ACDEFJKL</v>
      </c>
      <c r="X297" t="s">
        <v>220</v>
      </c>
      <c r="Y297" t="s">
        <v>212</v>
      </c>
      <c r="Z297" t="s">
        <v>211</v>
      </c>
      <c r="AA297" t="s">
        <v>219</v>
      </c>
      <c r="AB297" t="s">
        <v>222</v>
      </c>
      <c r="AC297" t="s">
        <v>214</v>
      </c>
      <c r="AD297" t="s">
        <v>217</v>
      </c>
      <c r="AE297" t="s">
        <v>218</v>
      </c>
    </row>
    <row r="298" spans="9:31" x14ac:dyDescent="0.3">
      <c r="I298">
        <v>267</v>
      </c>
      <c r="J298" t="s">
        <v>94</v>
      </c>
      <c r="L298" t="s">
        <v>16</v>
      </c>
      <c r="M298" t="s">
        <v>13</v>
      </c>
      <c r="N298" t="s">
        <v>12</v>
      </c>
      <c r="O298" t="s">
        <v>9</v>
      </c>
      <c r="R298" t="s">
        <v>14</v>
      </c>
      <c r="T298" t="s">
        <v>97</v>
      </c>
      <c r="U298" t="s">
        <v>5</v>
      </c>
      <c r="V298" t="str">
        <f t="shared" si="15"/>
        <v>ACDEFIKL</v>
      </c>
      <c r="X298" t="s">
        <v>220</v>
      </c>
      <c r="Y298" t="s">
        <v>211</v>
      </c>
      <c r="Z298" t="s">
        <v>213</v>
      </c>
      <c r="AA298" t="s">
        <v>219</v>
      </c>
      <c r="AB298" t="s">
        <v>222</v>
      </c>
      <c r="AC298" t="s">
        <v>214</v>
      </c>
      <c r="AD298" t="s">
        <v>217</v>
      </c>
      <c r="AE298" t="s">
        <v>218</v>
      </c>
    </row>
    <row r="299" spans="9:31" x14ac:dyDescent="0.3">
      <c r="I299">
        <v>268</v>
      </c>
      <c r="J299" t="s">
        <v>94</v>
      </c>
      <c r="L299" t="s">
        <v>16</v>
      </c>
      <c r="M299" t="s">
        <v>13</v>
      </c>
      <c r="N299" t="s">
        <v>12</v>
      </c>
      <c r="O299" t="s">
        <v>9</v>
      </c>
      <c r="R299" t="s">
        <v>14</v>
      </c>
      <c r="S299" t="s">
        <v>6</v>
      </c>
      <c r="U299" t="s">
        <v>5</v>
      </c>
      <c r="V299" t="str">
        <f t="shared" si="15"/>
        <v>ACDEFIJL</v>
      </c>
      <c r="X299" t="s">
        <v>220</v>
      </c>
      <c r="Y299" t="s">
        <v>212</v>
      </c>
      <c r="Z299" t="s">
        <v>211</v>
      </c>
      <c r="AA299" t="s">
        <v>219</v>
      </c>
      <c r="AB299" t="s">
        <v>222</v>
      </c>
      <c r="AC299" t="s">
        <v>214</v>
      </c>
      <c r="AD299" t="s">
        <v>217</v>
      </c>
      <c r="AE299" t="s">
        <v>213</v>
      </c>
    </row>
    <row r="300" spans="9:31" x14ac:dyDescent="0.3">
      <c r="I300">
        <v>269</v>
      </c>
      <c r="J300" t="s">
        <v>94</v>
      </c>
      <c r="L300" t="s">
        <v>16</v>
      </c>
      <c r="M300" t="s">
        <v>13</v>
      </c>
      <c r="N300" t="s">
        <v>12</v>
      </c>
      <c r="O300" t="s">
        <v>9</v>
      </c>
      <c r="R300" t="s">
        <v>14</v>
      </c>
      <c r="S300" t="s">
        <v>6</v>
      </c>
      <c r="T300" t="s">
        <v>97</v>
      </c>
      <c r="V300" t="str">
        <f t="shared" si="15"/>
        <v>ACDEFIJK</v>
      </c>
      <c r="X300" t="s">
        <v>220</v>
      </c>
      <c r="Y300" t="s">
        <v>212</v>
      </c>
      <c r="Z300" t="s">
        <v>211</v>
      </c>
      <c r="AA300" t="s">
        <v>219</v>
      </c>
      <c r="AB300" t="s">
        <v>222</v>
      </c>
      <c r="AC300" t="s">
        <v>214</v>
      </c>
      <c r="AD300" t="s">
        <v>213</v>
      </c>
      <c r="AE300" t="s">
        <v>218</v>
      </c>
    </row>
    <row r="301" spans="9:31" x14ac:dyDescent="0.3">
      <c r="I301">
        <v>270</v>
      </c>
      <c r="J301" t="s">
        <v>94</v>
      </c>
      <c r="L301" t="s">
        <v>16</v>
      </c>
      <c r="M301" t="s">
        <v>13</v>
      </c>
      <c r="N301" t="s">
        <v>12</v>
      </c>
      <c r="O301" t="s">
        <v>9</v>
      </c>
      <c r="Q301" t="s">
        <v>11</v>
      </c>
      <c r="T301" t="s">
        <v>97</v>
      </c>
      <c r="U301" t="s">
        <v>5</v>
      </c>
      <c r="V301" t="str">
        <f t="shared" si="15"/>
        <v>ACDEFHKL</v>
      </c>
      <c r="X301" t="s">
        <v>215</v>
      </c>
      <c r="Y301" t="s">
        <v>211</v>
      </c>
      <c r="Z301" t="s">
        <v>214</v>
      </c>
      <c r="AA301" t="s">
        <v>220</v>
      </c>
      <c r="AB301" t="s">
        <v>222</v>
      </c>
      <c r="AC301" t="s">
        <v>219</v>
      </c>
      <c r="AD301" t="s">
        <v>217</v>
      </c>
      <c r="AE301" t="s">
        <v>218</v>
      </c>
    </row>
    <row r="302" spans="9:31" x14ac:dyDescent="0.3">
      <c r="I302">
        <v>271</v>
      </c>
      <c r="J302" t="s">
        <v>94</v>
      </c>
      <c r="L302" t="s">
        <v>16</v>
      </c>
      <c r="M302" t="s">
        <v>13</v>
      </c>
      <c r="N302" t="s">
        <v>12</v>
      </c>
      <c r="O302" t="s">
        <v>9</v>
      </c>
      <c r="Q302" t="s">
        <v>11</v>
      </c>
      <c r="S302" t="s">
        <v>6</v>
      </c>
      <c r="U302" t="s">
        <v>5</v>
      </c>
      <c r="V302" t="str">
        <f t="shared" si="15"/>
        <v>ACDEFHJL</v>
      </c>
      <c r="X302" t="s">
        <v>215</v>
      </c>
      <c r="Y302" t="s">
        <v>212</v>
      </c>
      <c r="Z302" t="s">
        <v>214</v>
      </c>
      <c r="AA302" t="s">
        <v>220</v>
      </c>
      <c r="AB302" t="s">
        <v>222</v>
      </c>
      <c r="AC302" t="s">
        <v>219</v>
      </c>
      <c r="AD302" t="s">
        <v>217</v>
      </c>
      <c r="AE302" t="s">
        <v>211</v>
      </c>
    </row>
    <row r="303" spans="9:31" x14ac:dyDescent="0.3">
      <c r="I303">
        <v>272</v>
      </c>
      <c r="J303" t="s">
        <v>94</v>
      </c>
      <c r="L303" t="s">
        <v>16</v>
      </c>
      <c r="M303" t="s">
        <v>13</v>
      </c>
      <c r="N303" t="s">
        <v>12</v>
      </c>
      <c r="O303" t="s">
        <v>9</v>
      </c>
      <c r="Q303" t="s">
        <v>11</v>
      </c>
      <c r="S303" t="s">
        <v>6</v>
      </c>
      <c r="T303" t="s">
        <v>97</v>
      </c>
      <c r="V303" t="str">
        <f t="shared" si="15"/>
        <v>ACDEFHJK</v>
      </c>
      <c r="X303" t="s">
        <v>215</v>
      </c>
      <c r="Y303" t="s">
        <v>212</v>
      </c>
      <c r="Z303" t="s">
        <v>211</v>
      </c>
      <c r="AA303" t="s">
        <v>220</v>
      </c>
      <c r="AB303" t="s">
        <v>222</v>
      </c>
      <c r="AC303" t="s">
        <v>214</v>
      </c>
      <c r="AD303" t="s">
        <v>219</v>
      </c>
      <c r="AE303" t="s">
        <v>218</v>
      </c>
    </row>
    <row r="304" spans="9:31" x14ac:dyDescent="0.3">
      <c r="I304">
        <v>273</v>
      </c>
      <c r="J304" t="s">
        <v>94</v>
      </c>
      <c r="L304" t="s">
        <v>16</v>
      </c>
      <c r="M304" t="s">
        <v>13</v>
      </c>
      <c r="N304" t="s">
        <v>12</v>
      </c>
      <c r="O304" t="s">
        <v>9</v>
      </c>
      <c r="Q304" t="s">
        <v>11</v>
      </c>
      <c r="R304" t="s">
        <v>14</v>
      </c>
      <c r="U304" t="s">
        <v>5</v>
      </c>
      <c r="V304" t="str">
        <f t="shared" si="15"/>
        <v>ACDEFHIL</v>
      </c>
      <c r="X304" t="s">
        <v>215</v>
      </c>
      <c r="Y304" t="s">
        <v>211</v>
      </c>
      <c r="Z304" t="s">
        <v>214</v>
      </c>
      <c r="AA304" t="s">
        <v>220</v>
      </c>
      <c r="AB304" t="s">
        <v>222</v>
      </c>
      <c r="AC304" t="s">
        <v>219</v>
      </c>
      <c r="AD304" t="s">
        <v>217</v>
      </c>
      <c r="AE304" t="s">
        <v>213</v>
      </c>
    </row>
    <row r="305" spans="9:31" x14ac:dyDescent="0.3">
      <c r="I305">
        <v>274</v>
      </c>
      <c r="J305" t="s">
        <v>94</v>
      </c>
      <c r="L305" t="s">
        <v>16</v>
      </c>
      <c r="M305" t="s">
        <v>13</v>
      </c>
      <c r="N305" t="s">
        <v>12</v>
      </c>
      <c r="O305" t="s">
        <v>9</v>
      </c>
      <c r="Q305" t="s">
        <v>11</v>
      </c>
      <c r="R305" t="s">
        <v>14</v>
      </c>
      <c r="T305" t="s">
        <v>97</v>
      </c>
      <c r="V305" t="str">
        <f t="shared" si="15"/>
        <v>ACDEFHIK</v>
      </c>
      <c r="X305" t="s">
        <v>215</v>
      </c>
      <c r="Y305" t="s">
        <v>211</v>
      </c>
      <c r="Z305" t="s">
        <v>214</v>
      </c>
      <c r="AA305" t="s">
        <v>220</v>
      </c>
      <c r="AB305" t="s">
        <v>222</v>
      </c>
      <c r="AC305" t="s">
        <v>219</v>
      </c>
      <c r="AD305" t="s">
        <v>213</v>
      </c>
      <c r="AE305" t="s">
        <v>218</v>
      </c>
    </row>
    <row r="306" spans="9:31" x14ac:dyDescent="0.3">
      <c r="I306">
        <v>275</v>
      </c>
      <c r="J306" t="s">
        <v>94</v>
      </c>
      <c r="L306" t="s">
        <v>16</v>
      </c>
      <c r="M306" t="s">
        <v>13</v>
      </c>
      <c r="N306" t="s">
        <v>12</v>
      </c>
      <c r="O306" t="s">
        <v>9</v>
      </c>
      <c r="Q306" t="s">
        <v>11</v>
      </c>
      <c r="R306" t="s">
        <v>14</v>
      </c>
      <c r="S306" t="s">
        <v>6</v>
      </c>
      <c r="V306" t="str">
        <f t="shared" si="15"/>
        <v>ACDEFHIJ</v>
      </c>
      <c r="X306" t="s">
        <v>215</v>
      </c>
      <c r="Y306" t="s">
        <v>212</v>
      </c>
      <c r="Z306" t="s">
        <v>211</v>
      </c>
      <c r="AA306" t="s">
        <v>220</v>
      </c>
      <c r="AB306" t="s">
        <v>222</v>
      </c>
      <c r="AC306" t="s">
        <v>214</v>
      </c>
      <c r="AD306" t="s">
        <v>219</v>
      </c>
      <c r="AE306" t="s">
        <v>213</v>
      </c>
    </row>
    <row r="307" spans="9:31" x14ac:dyDescent="0.3">
      <c r="I307">
        <v>276</v>
      </c>
      <c r="J307" t="s">
        <v>94</v>
      </c>
      <c r="L307" t="s">
        <v>16</v>
      </c>
      <c r="M307" t="s">
        <v>13</v>
      </c>
      <c r="N307" t="s">
        <v>12</v>
      </c>
      <c r="O307" t="s">
        <v>9</v>
      </c>
      <c r="P307" t="s">
        <v>7</v>
      </c>
      <c r="T307" t="s">
        <v>97</v>
      </c>
      <c r="U307" t="s">
        <v>5</v>
      </c>
      <c r="V307" t="str">
        <f t="shared" si="15"/>
        <v>ACDEFGKL</v>
      </c>
      <c r="X307" t="s">
        <v>220</v>
      </c>
      <c r="Y307" t="s">
        <v>216</v>
      </c>
      <c r="Z307" t="s">
        <v>211</v>
      </c>
      <c r="AA307" t="s">
        <v>219</v>
      </c>
      <c r="AB307" t="s">
        <v>222</v>
      </c>
      <c r="AC307" t="s">
        <v>214</v>
      </c>
      <c r="AD307" t="s">
        <v>217</v>
      </c>
      <c r="AE307" t="s">
        <v>218</v>
      </c>
    </row>
    <row r="308" spans="9:31" x14ac:dyDescent="0.3">
      <c r="I308">
        <v>277</v>
      </c>
      <c r="J308" t="s">
        <v>94</v>
      </c>
      <c r="L308" t="s">
        <v>16</v>
      </c>
      <c r="M308" t="s">
        <v>13</v>
      </c>
      <c r="N308" t="s">
        <v>12</v>
      </c>
      <c r="O308" t="s">
        <v>9</v>
      </c>
      <c r="P308" t="s">
        <v>7</v>
      </c>
      <c r="S308" t="s">
        <v>6</v>
      </c>
      <c r="U308" t="s">
        <v>5</v>
      </c>
      <c r="V308" t="str">
        <f t="shared" si="15"/>
        <v>ACDEFGJL</v>
      </c>
      <c r="X308" t="s">
        <v>220</v>
      </c>
      <c r="Y308" t="s">
        <v>216</v>
      </c>
      <c r="Z308" t="s">
        <v>212</v>
      </c>
      <c r="AA308" t="s">
        <v>219</v>
      </c>
      <c r="AB308" t="s">
        <v>222</v>
      </c>
      <c r="AC308" t="s">
        <v>214</v>
      </c>
      <c r="AD308" t="s">
        <v>217</v>
      </c>
      <c r="AE308" t="s">
        <v>211</v>
      </c>
    </row>
    <row r="309" spans="9:31" x14ac:dyDescent="0.3">
      <c r="I309">
        <v>278</v>
      </c>
      <c r="J309" t="s">
        <v>94</v>
      </c>
      <c r="L309" t="s">
        <v>16</v>
      </c>
      <c r="M309" t="s">
        <v>13</v>
      </c>
      <c r="N309" t="s">
        <v>12</v>
      </c>
      <c r="O309" t="s">
        <v>9</v>
      </c>
      <c r="P309" t="s">
        <v>7</v>
      </c>
      <c r="S309" t="s">
        <v>6</v>
      </c>
      <c r="T309" t="s">
        <v>97</v>
      </c>
      <c r="V309" t="str">
        <f t="shared" si="15"/>
        <v>ACDEFGJK</v>
      </c>
      <c r="X309" t="s">
        <v>220</v>
      </c>
      <c r="Y309" t="s">
        <v>216</v>
      </c>
      <c r="Z309" t="s">
        <v>212</v>
      </c>
      <c r="AA309" t="s">
        <v>219</v>
      </c>
      <c r="AB309" t="s">
        <v>222</v>
      </c>
      <c r="AC309" t="s">
        <v>214</v>
      </c>
      <c r="AD309" t="s">
        <v>211</v>
      </c>
      <c r="AE309" t="s">
        <v>218</v>
      </c>
    </row>
    <row r="310" spans="9:31" x14ac:dyDescent="0.3">
      <c r="I310">
        <v>279</v>
      </c>
      <c r="J310" t="s">
        <v>94</v>
      </c>
      <c r="L310" t="s">
        <v>16</v>
      </c>
      <c r="M310" t="s">
        <v>13</v>
      </c>
      <c r="N310" t="s">
        <v>12</v>
      </c>
      <c r="O310" t="s">
        <v>9</v>
      </c>
      <c r="P310" t="s">
        <v>7</v>
      </c>
      <c r="R310" t="s">
        <v>14</v>
      </c>
      <c r="U310" t="s">
        <v>5</v>
      </c>
      <c r="V310" t="str">
        <f t="shared" si="15"/>
        <v>ACDEFGIL</v>
      </c>
      <c r="X310" t="s">
        <v>220</v>
      </c>
      <c r="Y310" t="s">
        <v>216</v>
      </c>
      <c r="Z310" t="s">
        <v>211</v>
      </c>
      <c r="AA310" t="s">
        <v>219</v>
      </c>
      <c r="AB310" t="s">
        <v>222</v>
      </c>
      <c r="AC310" t="s">
        <v>214</v>
      </c>
      <c r="AD310" t="s">
        <v>217</v>
      </c>
      <c r="AE310" t="s">
        <v>213</v>
      </c>
    </row>
    <row r="311" spans="9:31" x14ac:dyDescent="0.3">
      <c r="I311">
        <v>280</v>
      </c>
      <c r="J311" t="s">
        <v>94</v>
      </c>
      <c r="L311" t="s">
        <v>16</v>
      </c>
      <c r="M311" t="s">
        <v>13</v>
      </c>
      <c r="N311" t="s">
        <v>12</v>
      </c>
      <c r="O311" t="s">
        <v>9</v>
      </c>
      <c r="P311" t="s">
        <v>7</v>
      </c>
      <c r="R311" t="s">
        <v>14</v>
      </c>
      <c r="T311" t="s">
        <v>97</v>
      </c>
      <c r="V311" t="str">
        <f t="shared" si="15"/>
        <v>ACDEFGIK</v>
      </c>
      <c r="X311" t="s">
        <v>220</v>
      </c>
      <c r="Y311" t="s">
        <v>216</v>
      </c>
      <c r="Z311" t="s">
        <v>211</v>
      </c>
      <c r="AA311" t="s">
        <v>219</v>
      </c>
      <c r="AB311" t="s">
        <v>222</v>
      </c>
      <c r="AC311" t="s">
        <v>214</v>
      </c>
      <c r="AD311" t="s">
        <v>213</v>
      </c>
      <c r="AE311" t="s">
        <v>218</v>
      </c>
    </row>
    <row r="312" spans="9:31" x14ac:dyDescent="0.3">
      <c r="I312">
        <v>281</v>
      </c>
      <c r="J312" t="s">
        <v>94</v>
      </c>
      <c r="L312" t="s">
        <v>16</v>
      </c>
      <c r="M312" t="s">
        <v>13</v>
      </c>
      <c r="N312" t="s">
        <v>12</v>
      </c>
      <c r="O312" t="s">
        <v>9</v>
      </c>
      <c r="P312" t="s">
        <v>7</v>
      </c>
      <c r="R312" t="s">
        <v>14</v>
      </c>
      <c r="S312" t="s">
        <v>6</v>
      </c>
      <c r="V312" t="str">
        <f t="shared" si="15"/>
        <v>ACDEFGIJ</v>
      </c>
      <c r="X312" t="s">
        <v>220</v>
      </c>
      <c r="Y312" t="s">
        <v>216</v>
      </c>
      <c r="Z312" t="s">
        <v>212</v>
      </c>
      <c r="AA312" t="s">
        <v>219</v>
      </c>
      <c r="AB312" t="s">
        <v>222</v>
      </c>
      <c r="AC312" t="s">
        <v>214</v>
      </c>
      <c r="AD312" t="s">
        <v>211</v>
      </c>
      <c r="AE312" t="s">
        <v>213</v>
      </c>
    </row>
    <row r="313" spans="9:31" x14ac:dyDescent="0.3">
      <c r="I313">
        <v>282</v>
      </c>
      <c r="J313" t="s">
        <v>94</v>
      </c>
      <c r="L313" t="s">
        <v>16</v>
      </c>
      <c r="M313" t="s">
        <v>13</v>
      </c>
      <c r="N313" t="s">
        <v>12</v>
      </c>
      <c r="O313" t="s">
        <v>9</v>
      </c>
      <c r="P313" t="s">
        <v>7</v>
      </c>
      <c r="Q313" t="s">
        <v>11</v>
      </c>
      <c r="U313" t="s">
        <v>5</v>
      </c>
      <c r="V313" t="str">
        <f t="shared" si="15"/>
        <v>ACDEFGHL</v>
      </c>
      <c r="X313" t="s">
        <v>215</v>
      </c>
      <c r="Y313" t="s">
        <v>216</v>
      </c>
      <c r="Z313" t="s">
        <v>214</v>
      </c>
      <c r="AA313" t="s">
        <v>220</v>
      </c>
      <c r="AB313" t="s">
        <v>222</v>
      </c>
      <c r="AC313" t="s">
        <v>219</v>
      </c>
      <c r="AD313" t="s">
        <v>217</v>
      </c>
      <c r="AE313" t="s">
        <v>211</v>
      </c>
    </row>
    <row r="314" spans="9:31" x14ac:dyDescent="0.3">
      <c r="I314">
        <v>283</v>
      </c>
      <c r="J314" t="s">
        <v>94</v>
      </c>
      <c r="L314" t="s">
        <v>16</v>
      </c>
      <c r="M314" t="s">
        <v>13</v>
      </c>
      <c r="N314" t="s">
        <v>12</v>
      </c>
      <c r="O314" t="s">
        <v>9</v>
      </c>
      <c r="P314" t="s">
        <v>7</v>
      </c>
      <c r="Q314" t="s">
        <v>11</v>
      </c>
      <c r="T314" t="s">
        <v>97</v>
      </c>
      <c r="V314" t="str">
        <f t="shared" si="15"/>
        <v>ACDEFGHK</v>
      </c>
      <c r="X314" t="s">
        <v>215</v>
      </c>
      <c r="Y314" t="s">
        <v>216</v>
      </c>
      <c r="Z314" t="s">
        <v>211</v>
      </c>
      <c r="AA314" t="s">
        <v>220</v>
      </c>
      <c r="AB314" t="s">
        <v>222</v>
      </c>
      <c r="AC314" t="s">
        <v>214</v>
      </c>
      <c r="AD314" t="s">
        <v>219</v>
      </c>
      <c r="AE314" t="s">
        <v>218</v>
      </c>
    </row>
    <row r="315" spans="9:31" x14ac:dyDescent="0.3">
      <c r="I315">
        <v>284</v>
      </c>
      <c r="J315" t="s">
        <v>94</v>
      </c>
      <c r="L315" t="s">
        <v>16</v>
      </c>
      <c r="M315" t="s">
        <v>13</v>
      </c>
      <c r="N315" t="s">
        <v>12</v>
      </c>
      <c r="O315" t="s">
        <v>9</v>
      </c>
      <c r="P315" t="s">
        <v>7</v>
      </c>
      <c r="Q315" t="s">
        <v>11</v>
      </c>
      <c r="S315" t="s">
        <v>6</v>
      </c>
      <c r="V315" t="str">
        <f t="shared" si="15"/>
        <v>ACDEFGHJ</v>
      </c>
      <c r="X315" t="s">
        <v>215</v>
      </c>
      <c r="Y315" t="s">
        <v>216</v>
      </c>
      <c r="Z315" t="s">
        <v>212</v>
      </c>
      <c r="AA315" t="s">
        <v>220</v>
      </c>
      <c r="AB315" t="s">
        <v>222</v>
      </c>
      <c r="AC315" t="s">
        <v>214</v>
      </c>
      <c r="AD315" t="s">
        <v>219</v>
      </c>
      <c r="AE315" t="s">
        <v>211</v>
      </c>
    </row>
    <row r="316" spans="9:31" x14ac:dyDescent="0.3">
      <c r="I316">
        <v>285</v>
      </c>
      <c r="J316" t="s">
        <v>94</v>
      </c>
      <c r="L316" t="s">
        <v>16</v>
      </c>
      <c r="M316" t="s">
        <v>13</v>
      </c>
      <c r="N316" t="s">
        <v>12</v>
      </c>
      <c r="O316" t="s">
        <v>9</v>
      </c>
      <c r="P316" t="s">
        <v>7</v>
      </c>
      <c r="Q316" t="s">
        <v>11</v>
      </c>
      <c r="R316" t="s">
        <v>14</v>
      </c>
      <c r="V316" t="str">
        <f t="shared" si="15"/>
        <v>ACDEFGHI</v>
      </c>
      <c r="X316" t="s">
        <v>215</v>
      </c>
      <c r="Y316" t="s">
        <v>216</v>
      </c>
      <c r="Z316" t="s">
        <v>211</v>
      </c>
      <c r="AA316" t="s">
        <v>220</v>
      </c>
      <c r="AB316" t="s">
        <v>222</v>
      </c>
      <c r="AC316" t="s">
        <v>214</v>
      </c>
      <c r="AD316" t="s">
        <v>219</v>
      </c>
      <c r="AE316" t="s">
        <v>213</v>
      </c>
    </row>
    <row r="317" spans="9:31" x14ac:dyDescent="0.3">
      <c r="I317">
        <v>286</v>
      </c>
      <c r="J317" t="s">
        <v>94</v>
      </c>
      <c r="K317" t="s">
        <v>15</v>
      </c>
      <c r="P317" t="s">
        <v>7</v>
      </c>
      <c r="Q317" t="s">
        <v>11</v>
      </c>
      <c r="R317" t="s">
        <v>14</v>
      </c>
      <c r="S317" t="s">
        <v>6</v>
      </c>
      <c r="T317" t="s">
        <v>97</v>
      </c>
      <c r="U317" t="s">
        <v>5</v>
      </c>
      <c r="V317" t="str">
        <f t="shared" si="15"/>
        <v>ABGHIJKL</v>
      </c>
      <c r="X317" t="s">
        <v>215</v>
      </c>
      <c r="Y317" t="s">
        <v>212</v>
      </c>
      <c r="Z317" t="s">
        <v>221</v>
      </c>
      <c r="AA317" t="s">
        <v>222</v>
      </c>
      <c r="AB317" t="s">
        <v>213</v>
      </c>
      <c r="AC317" t="s">
        <v>216</v>
      </c>
      <c r="AD317" t="s">
        <v>217</v>
      </c>
      <c r="AE317" t="s">
        <v>218</v>
      </c>
    </row>
    <row r="318" spans="9:31" x14ac:dyDescent="0.3">
      <c r="I318">
        <v>287</v>
      </c>
      <c r="J318" t="s">
        <v>94</v>
      </c>
      <c r="K318" t="s">
        <v>15</v>
      </c>
      <c r="O318" t="s">
        <v>9</v>
      </c>
      <c r="Q318" t="s">
        <v>11</v>
      </c>
      <c r="R318" t="s">
        <v>14</v>
      </c>
      <c r="S318" t="s">
        <v>6</v>
      </c>
      <c r="T318" t="s">
        <v>97</v>
      </c>
      <c r="U318" t="s">
        <v>5</v>
      </c>
      <c r="V318" t="str">
        <f t="shared" si="15"/>
        <v>ABFHIJKL</v>
      </c>
      <c r="X318" t="s">
        <v>215</v>
      </c>
      <c r="Y318" t="s">
        <v>212</v>
      </c>
      <c r="Z318" t="s">
        <v>221</v>
      </c>
      <c r="AA318" t="s">
        <v>222</v>
      </c>
      <c r="AB318" t="s">
        <v>213</v>
      </c>
      <c r="AC318" t="s">
        <v>214</v>
      </c>
      <c r="AD318" t="s">
        <v>217</v>
      </c>
      <c r="AE318" t="s">
        <v>218</v>
      </c>
    </row>
    <row r="319" spans="9:31" x14ac:dyDescent="0.3">
      <c r="I319">
        <v>288</v>
      </c>
      <c r="J319" t="s">
        <v>94</v>
      </c>
      <c r="K319" t="s">
        <v>15</v>
      </c>
      <c r="O319" t="s">
        <v>9</v>
      </c>
      <c r="P319" t="s">
        <v>7</v>
      </c>
      <c r="R319" t="s">
        <v>14</v>
      </c>
      <c r="S319" t="s">
        <v>6</v>
      </c>
      <c r="T319" t="s">
        <v>97</v>
      </c>
      <c r="U319" t="s">
        <v>5</v>
      </c>
      <c r="V319" t="str">
        <f t="shared" si="15"/>
        <v>ABFGIJKL</v>
      </c>
      <c r="X319" t="s">
        <v>213</v>
      </c>
      <c r="Y319" t="s">
        <v>212</v>
      </c>
      <c r="Z319" t="s">
        <v>221</v>
      </c>
      <c r="AA319" t="s">
        <v>214</v>
      </c>
      <c r="AB319" t="s">
        <v>222</v>
      </c>
      <c r="AC319" t="s">
        <v>216</v>
      </c>
      <c r="AD319" t="s">
        <v>217</v>
      </c>
      <c r="AE319" t="s">
        <v>218</v>
      </c>
    </row>
    <row r="320" spans="9:31" x14ac:dyDescent="0.3">
      <c r="I320">
        <v>289</v>
      </c>
      <c r="J320" t="s">
        <v>94</v>
      </c>
      <c r="K320" t="s">
        <v>15</v>
      </c>
      <c r="O320" t="s">
        <v>9</v>
      </c>
      <c r="P320" t="s">
        <v>7</v>
      </c>
      <c r="Q320" t="s">
        <v>11</v>
      </c>
      <c r="S320" t="s">
        <v>6</v>
      </c>
      <c r="T320" t="s">
        <v>97</v>
      </c>
      <c r="U320" t="s">
        <v>5</v>
      </c>
      <c r="V320" t="str">
        <f t="shared" si="15"/>
        <v>ABFGHJKL</v>
      </c>
      <c r="X320" t="s">
        <v>215</v>
      </c>
      <c r="Y320" t="s">
        <v>212</v>
      </c>
      <c r="Z320" t="s">
        <v>221</v>
      </c>
      <c r="AA320" t="s">
        <v>214</v>
      </c>
      <c r="AB320" t="s">
        <v>222</v>
      </c>
      <c r="AC320" t="s">
        <v>216</v>
      </c>
      <c r="AD320" t="s">
        <v>217</v>
      </c>
      <c r="AE320" t="s">
        <v>218</v>
      </c>
    </row>
    <row r="321" spans="9:31" x14ac:dyDescent="0.3">
      <c r="I321">
        <v>290</v>
      </c>
      <c r="J321" t="s">
        <v>94</v>
      </c>
      <c r="K321" t="s">
        <v>15</v>
      </c>
      <c r="O321" t="s">
        <v>9</v>
      </c>
      <c r="P321" t="s">
        <v>7</v>
      </c>
      <c r="Q321" t="s">
        <v>11</v>
      </c>
      <c r="R321" t="s">
        <v>14</v>
      </c>
      <c r="T321" t="s">
        <v>97</v>
      </c>
      <c r="U321" t="s">
        <v>5</v>
      </c>
      <c r="V321" t="str">
        <f t="shared" si="15"/>
        <v>ABFGHIKL</v>
      </c>
      <c r="X321" t="s">
        <v>215</v>
      </c>
      <c r="Y321" t="s">
        <v>216</v>
      </c>
      <c r="Z321" t="s">
        <v>221</v>
      </c>
      <c r="AA321" t="s">
        <v>222</v>
      </c>
      <c r="AB321" t="s">
        <v>213</v>
      </c>
      <c r="AC321" t="s">
        <v>214</v>
      </c>
      <c r="AD321" t="s">
        <v>217</v>
      </c>
      <c r="AE321" t="s">
        <v>218</v>
      </c>
    </row>
    <row r="322" spans="9:31" x14ac:dyDescent="0.3">
      <c r="I322">
        <v>291</v>
      </c>
      <c r="J322" t="s">
        <v>94</v>
      </c>
      <c r="K322" t="s">
        <v>15</v>
      </c>
      <c r="O322" t="s">
        <v>9</v>
      </c>
      <c r="P322" t="s">
        <v>7</v>
      </c>
      <c r="Q322" t="s">
        <v>11</v>
      </c>
      <c r="R322" t="s">
        <v>14</v>
      </c>
      <c r="S322" t="s">
        <v>6</v>
      </c>
      <c r="U322" t="s">
        <v>5</v>
      </c>
      <c r="V322" t="str">
        <f t="shared" si="15"/>
        <v>ABFGHIJL</v>
      </c>
      <c r="X322" t="s">
        <v>215</v>
      </c>
      <c r="Y322" t="s">
        <v>212</v>
      </c>
      <c r="Z322" t="s">
        <v>221</v>
      </c>
      <c r="AA322" t="s">
        <v>214</v>
      </c>
      <c r="AB322" t="s">
        <v>222</v>
      </c>
      <c r="AC322" t="s">
        <v>216</v>
      </c>
      <c r="AD322" t="s">
        <v>217</v>
      </c>
      <c r="AE322" t="s">
        <v>213</v>
      </c>
    </row>
    <row r="323" spans="9:31" x14ac:dyDescent="0.3">
      <c r="I323">
        <v>292</v>
      </c>
      <c r="J323" t="s">
        <v>94</v>
      </c>
      <c r="K323" t="s">
        <v>15</v>
      </c>
      <c r="O323" t="s">
        <v>9</v>
      </c>
      <c r="P323" t="s">
        <v>7</v>
      </c>
      <c r="Q323" t="s">
        <v>11</v>
      </c>
      <c r="R323" t="s">
        <v>14</v>
      </c>
      <c r="S323" t="s">
        <v>6</v>
      </c>
      <c r="T323" t="s">
        <v>97</v>
      </c>
      <c r="V323" t="str">
        <f t="shared" si="15"/>
        <v>ABFGHIJK</v>
      </c>
      <c r="X323" t="s">
        <v>215</v>
      </c>
      <c r="Y323" t="s">
        <v>212</v>
      </c>
      <c r="Z323" t="s">
        <v>221</v>
      </c>
      <c r="AA323" t="s">
        <v>214</v>
      </c>
      <c r="AB323" t="s">
        <v>222</v>
      </c>
      <c r="AC323" t="s">
        <v>216</v>
      </c>
      <c r="AD323" t="s">
        <v>213</v>
      </c>
      <c r="AE323" t="s">
        <v>218</v>
      </c>
    </row>
    <row r="324" spans="9:31" x14ac:dyDescent="0.3">
      <c r="I324">
        <v>293</v>
      </c>
      <c r="J324" t="s">
        <v>94</v>
      </c>
      <c r="K324" t="s">
        <v>15</v>
      </c>
      <c r="N324" t="s">
        <v>12</v>
      </c>
      <c r="Q324" t="s">
        <v>11</v>
      </c>
      <c r="R324" t="s">
        <v>14</v>
      </c>
      <c r="S324" t="s">
        <v>6</v>
      </c>
      <c r="T324" t="s">
        <v>97</v>
      </c>
      <c r="U324" t="s">
        <v>5</v>
      </c>
      <c r="V324" t="str">
        <f t="shared" si="15"/>
        <v>ABEHIJKL</v>
      </c>
      <c r="X324" t="s">
        <v>211</v>
      </c>
      <c r="Y324" t="s">
        <v>212</v>
      </c>
      <c r="Z324" t="s">
        <v>221</v>
      </c>
      <c r="AA324" t="s">
        <v>222</v>
      </c>
      <c r="AB324" t="s">
        <v>213</v>
      </c>
      <c r="AC324" t="s">
        <v>215</v>
      </c>
      <c r="AD324" t="s">
        <v>217</v>
      </c>
      <c r="AE324" t="s">
        <v>218</v>
      </c>
    </row>
    <row r="325" spans="9:31" x14ac:dyDescent="0.3">
      <c r="I325">
        <v>294</v>
      </c>
      <c r="J325" t="s">
        <v>94</v>
      </c>
      <c r="K325" t="s">
        <v>15</v>
      </c>
      <c r="N325" t="s">
        <v>12</v>
      </c>
      <c r="P325" t="s">
        <v>7</v>
      </c>
      <c r="R325" t="s">
        <v>14</v>
      </c>
      <c r="S325" t="s">
        <v>6</v>
      </c>
      <c r="T325" t="s">
        <v>97</v>
      </c>
      <c r="U325" t="s">
        <v>5</v>
      </c>
      <c r="V325" t="str">
        <f t="shared" si="15"/>
        <v>ABEGIJKL</v>
      </c>
      <c r="X325" t="s">
        <v>211</v>
      </c>
      <c r="Y325" t="s">
        <v>212</v>
      </c>
      <c r="Z325" t="s">
        <v>221</v>
      </c>
      <c r="AA325" t="s">
        <v>222</v>
      </c>
      <c r="AB325" t="s">
        <v>213</v>
      </c>
      <c r="AC325" t="s">
        <v>216</v>
      </c>
      <c r="AD325" t="s">
        <v>217</v>
      </c>
      <c r="AE325" t="s">
        <v>218</v>
      </c>
    </row>
    <row r="326" spans="9:31" x14ac:dyDescent="0.3">
      <c r="I326">
        <v>295</v>
      </c>
      <c r="J326" t="s">
        <v>94</v>
      </c>
      <c r="K326" t="s">
        <v>15</v>
      </c>
      <c r="N326" t="s">
        <v>12</v>
      </c>
      <c r="P326" t="s">
        <v>7</v>
      </c>
      <c r="Q326" t="s">
        <v>11</v>
      </c>
      <c r="S326" t="s">
        <v>6</v>
      </c>
      <c r="T326" t="s">
        <v>97</v>
      </c>
      <c r="U326" t="s">
        <v>5</v>
      </c>
      <c r="V326" t="str">
        <f t="shared" si="15"/>
        <v>ABEGHJKL</v>
      </c>
      <c r="X326" t="s">
        <v>211</v>
      </c>
      <c r="Y326" t="s">
        <v>212</v>
      </c>
      <c r="Z326" t="s">
        <v>221</v>
      </c>
      <c r="AA326" t="s">
        <v>222</v>
      </c>
      <c r="AB326" t="s">
        <v>215</v>
      </c>
      <c r="AC326" t="s">
        <v>216</v>
      </c>
      <c r="AD326" t="s">
        <v>217</v>
      </c>
      <c r="AE326" t="s">
        <v>218</v>
      </c>
    </row>
    <row r="327" spans="9:31" x14ac:dyDescent="0.3">
      <c r="I327">
        <v>296</v>
      </c>
      <c r="J327" t="s">
        <v>94</v>
      </c>
      <c r="K327" t="s">
        <v>15</v>
      </c>
      <c r="N327" t="s">
        <v>12</v>
      </c>
      <c r="P327" t="s">
        <v>7</v>
      </c>
      <c r="Q327" t="s">
        <v>11</v>
      </c>
      <c r="R327" t="s">
        <v>14</v>
      </c>
      <c r="T327" t="s">
        <v>97</v>
      </c>
      <c r="U327" t="s">
        <v>5</v>
      </c>
      <c r="V327" t="str">
        <f t="shared" si="15"/>
        <v>ABEGHIKL</v>
      </c>
      <c r="X327" t="s">
        <v>211</v>
      </c>
      <c r="Y327" t="s">
        <v>216</v>
      </c>
      <c r="Z327" t="s">
        <v>221</v>
      </c>
      <c r="AA327" t="s">
        <v>222</v>
      </c>
      <c r="AB327" t="s">
        <v>213</v>
      </c>
      <c r="AC327" t="s">
        <v>215</v>
      </c>
      <c r="AD327" t="s">
        <v>217</v>
      </c>
      <c r="AE327" t="s">
        <v>218</v>
      </c>
    </row>
    <row r="328" spans="9:31" x14ac:dyDescent="0.3">
      <c r="I328">
        <v>297</v>
      </c>
      <c r="J328" t="s">
        <v>94</v>
      </c>
      <c r="K328" t="s">
        <v>15</v>
      </c>
      <c r="N328" t="s">
        <v>12</v>
      </c>
      <c r="P328" t="s">
        <v>7</v>
      </c>
      <c r="Q328" t="s">
        <v>11</v>
      </c>
      <c r="R328" t="s">
        <v>14</v>
      </c>
      <c r="S328" t="s">
        <v>6</v>
      </c>
      <c r="U328" t="s">
        <v>5</v>
      </c>
      <c r="V328" t="str">
        <f t="shared" si="15"/>
        <v>ABEGHIJL</v>
      </c>
      <c r="X328" t="s">
        <v>211</v>
      </c>
      <c r="Y328" t="s">
        <v>212</v>
      </c>
      <c r="Z328" t="s">
        <v>221</v>
      </c>
      <c r="AA328" t="s">
        <v>222</v>
      </c>
      <c r="AB328" t="s">
        <v>215</v>
      </c>
      <c r="AC328" t="s">
        <v>216</v>
      </c>
      <c r="AD328" t="s">
        <v>217</v>
      </c>
      <c r="AE328" t="s">
        <v>213</v>
      </c>
    </row>
    <row r="329" spans="9:31" x14ac:dyDescent="0.3">
      <c r="I329">
        <v>298</v>
      </c>
      <c r="J329" t="s">
        <v>94</v>
      </c>
      <c r="K329" t="s">
        <v>15</v>
      </c>
      <c r="N329" t="s">
        <v>12</v>
      </c>
      <c r="P329" t="s">
        <v>7</v>
      </c>
      <c r="Q329" t="s">
        <v>11</v>
      </c>
      <c r="R329" t="s">
        <v>14</v>
      </c>
      <c r="S329" t="s">
        <v>6</v>
      </c>
      <c r="T329" t="s">
        <v>97</v>
      </c>
      <c r="V329" t="str">
        <f t="shared" si="15"/>
        <v>ABEGHIJK</v>
      </c>
      <c r="X329" t="s">
        <v>211</v>
      </c>
      <c r="Y329" t="s">
        <v>212</v>
      </c>
      <c r="Z329" t="s">
        <v>221</v>
      </c>
      <c r="AA329" t="s">
        <v>222</v>
      </c>
      <c r="AB329" t="s">
        <v>215</v>
      </c>
      <c r="AC329" t="s">
        <v>216</v>
      </c>
      <c r="AD329" t="s">
        <v>213</v>
      </c>
      <c r="AE329" t="s">
        <v>218</v>
      </c>
    </row>
    <row r="330" spans="9:31" x14ac:dyDescent="0.3">
      <c r="I330">
        <v>299</v>
      </c>
      <c r="J330" t="s">
        <v>94</v>
      </c>
      <c r="K330" t="s">
        <v>15</v>
      </c>
      <c r="N330" t="s">
        <v>12</v>
      </c>
      <c r="O330" t="s">
        <v>9</v>
      </c>
      <c r="R330" t="s">
        <v>14</v>
      </c>
      <c r="S330" t="s">
        <v>6</v>
      </c>
      <c r="T330" t="s">
        <v>97</v>
      </c>
      <c r="U330" t="s">
        <v>5</v>
      </c>
      <c r="V330" t="str">
        <f t="shared" si="15"/>
        <v>ABEFIJKL</v>
      </c>
      <c r="X330" t="s">
        <v>211</v>
      </c>
      <c r="Y330" t="s">
        <v>212</v>
      </c>
      <c r="Z330" t="s">
        <v>221</v>
      </c>
      <c r="AA330" t="s">
        <v>222</v>
      </c>
      <c r="AB330" t="s">
        <v>213</v>
      </c>
      <c r="AC330" t="s">
        <v>214</v>
      </c>
      <c r="AD330" t="s">
        <v>217</v>
      </c>
      <c r="AE330" t="s">
        <v>218</v>
      </c>
    </row>
    <row r="331" spans="9:31" x14ac:dyDescent="0.3">
      <c r="I331">
        <v>300</v>
      </c>
      <c r="J331" t="s">
        <v>94</v>
      </c>
      <c r="K331" t="s">
        <v>15</v>
      </c>
      <c r="N331" t="s">
        <v>12</v>
      </c>
      <c r="O331" t="s">
        <v>9</v>
      </c>
      <c r="Q331" t="s">
        <v>11</v>
      </c>
      <c r="S331" t="s">
        <v>6</v>
      </c>
      <c r="T331" t="s">
        <v>97</v>
      </c>
      <c r="U331" t="s">
        <v>5</v>
      </c>
      <c r="V331" t="str">
        <f t="shared" si="15"/>
        <v>ABEFHJKL</v>
      </c>
      <c r="X331" t="s">
        <v>211</v>
      </c>
      <c r="Y331" t="s">
        <v>212</v>
      </c>
      <c r="Z331" t="s">
        <v>221</v>
      </c>
      <c r="AA331" t="s">
        <v>214</v>
      </c>
      <c r="AB331" t="s">
        <v>222</v>
      </c>
      <c r="AC331" t="s">
        <v>215</v>
      </c>
      <c r="AD331" t="s">
        <v>217</v>
      </c>
      <c r="AE331" t="s">
        <v>218</v>
      </c>
    </row>
    <row r="332" spans="9:31" x14ac:dyDescent="0.3">
      <c r="I332">
        <v>301</v>
      </c>
      <c r="J332" t="s">
        <v>94</v>
      </c>
      <c r="K332" t="s">
        <v>15</v>
      </c>
      <c r="N332" t="s">
        <v>12</v>
      </c>
      <c r="O332" t="s">
        <v>9</v>
      </c>
      <c r="Q332" t="s">
        <v>11</v>
      </c>
      <c r="R332" t="s">
        <v>14</v>
      </c>
      <c r="T332" t="s">
        <v>97</v>
      </c>
      <c r="U332" t="s">
        <v>5</v>
      </c>
      <c r="V332" t="str">
        <f t="shared" si="15"/>
        <v>ABEFHIKL</v>
      </c>
      <c r="X332" t="s">
        <v>211</v>
      </c>
      <c r="Y332" t="s">
        <v>213</v>
      </c>
      <c r="Z332" t="s">
        <v>221</v>
      </c>
      <c r="AA332" t="s">
        <v>214</v>
      </c>
      <c r="AB332" t="s">
        <v>222</v>
      </c>
      <c r="AC332" t="s">
        <v>215</v>
      </c>
      <c r="AD332" t="s">
        <v>217</v>
      </c>
      <c r="AE332" t="s">
        <v>218</v>
      </c>
    </row>
    <row r="333" spans="9:31" x14ac:dyDescent="0.3">
      <c r="I333">
        <v>302</v>
      </c>
      <c r="J333" t="s">
        <v>94</v>
      </c>
      <c r="K333" t="s">
        <v>15</v>
      </c>
      <c r="N333" t="s">
        <v>12</v>
      </c>
      <c r="O333" t="s">
        <v>9</v>
      </c>
      <c r="Q333" t="s">
        <v>11</v>
      </c>
      <c r="R333" t="s">
        <v>14</v>
      </c>
      <c r="S333" t="s">
        <v>6</v>
      </c>
      <c r="U333" t="s">
        <v>5</v>
      </c>
      <c r="V333" t="str">
        <f t="shared" si="15"/>
        <v>ABEFHIJL</v>
      </c>
      <c r="X333" t="s">
        <v>211</v>
      </c>
      <c r="Y333" t="s">
        <v>212</v>
      </c>
      <c r="Z333" t="s">
        <v>221</v>
      </c>
      <c r="AA333" t="s">
        <v>214</v>
      </c>
      <c r="AB333" t="s">
        <v>222</v>
      </c>
      <c r="AC333" t="s">
        <v>215</v>
      </c>
      <c r="AD333" t="s">
        <v>217</v>
      </c>
      <c r="AE333" t="s">
        <v>213</v>
      </c>
    </row>
    <row r="334" spans="9:31" x14ac:dyDescent="0.3">
      <c r="I334">
        <v>303</v>
      </c>
      <c r="J334" t="s">
        <v>94</v>
      </c>
      <c r="K334" t="s">
        <v>15</v>
      </c>
      <c r="N334" t="s">
        <v>12</v>
      </c>
      <c r="O334" t="s">
        <v>9</v>
      </c>
      <c r="Q334" t="s">
        <v>11</v>
      </c>
      <c r="R334" t="s">
        <v>14</v>
      </c>
      <c r="S334" t="s">
        <v>6</v>
      </c>
      <c r="T334" t="s">
        <v>97</v>
      </c>
      <c r="V334" t="str">
        <f t="shared" si="15"/>
        <v>ABEFHIJK</v>
      </c>
      <c r="X334" t="s">
        <v>211</v>
      </c>
      <c r="Y334" t="s">
        <v>212</v>
      </c>
      <c r="Z334" t="s">
        <v>221</v>
      </c>
      <c r="AA334" t="s">
        <v>214</v>
      </c>
      <c r="AB334" t="s">
        <v>222</v>
      </c>
      <c r="AC334" t="s">
        <v>215</v>
      </c>
      <c r="AD334" t="s">
        <v>213</v>
      </c>
      <c r="AE334" t="s">
        <v>218</v>
      </c>
    </row>
    <row r="335" spans="9:31" x14ac:dyDescent="0.3">
      <c r="I335">
        <v>304</v>
      </c>
      <c r="J335" t="s">
        <v>94</v>
      </c>
      <c r="K335" t="s">
        <v>15</v>
      </c>
      <c r="N335" t="s">
        <v>12</v>
      </c>
      <c r="O335" t="s">
        <v>9</v>
      </c>
      <c r="P335" t="s">
        <v>7</v>
      </c>
      <c r="S335" t="s">
        <v>6</v>
      </c>
      <c r="T335" t="s">
        <v>97</v>
      </c>
      <c r="U335" t="s">
        <v>5</v>
      </c>
      <c r="V335" t="str">
        <f t="shared" si="15"/>
        <v>ABEFGJKL</v>
      </c>
      <c r="X335" t="s">
        <v>211</v>
      </c>
      <c r="Y335" t="s">
        <v>212</v>
      </c>
      <c r="Z335" t="s">
        <v>221</v>
      </c>
      <c r="AA335" t="s">
        <v>214</v>
      </c>
      <c r="AB335" t="s">
        <v>222</v>
      </c>
      <c r="AC335" t="s">
        <v>216</v>
      </c>
      <c r="AD335" t="s">
        <v>217</v>
      </c>
      <c r="AE335" t="s">
        <v>218</v>
      </c>
    </row>
    <row r="336" spans="9:31" x14ac:dyDescent="0.3">
      <c r="I336">
        <v>305</v>
      </c>
      <c r="J336" t="s">
        <v>94</v>
      </c>
      <c r="K336" t="s">
        <v>15</v>
      </c>
      <c r="N336" t="s">
        <v>12</v>
      </c>
      <c r="O336" t="s">
        <v>9</v>
      </c>
      <c r="P336" t="s">
        <v>7</v>
      </c>
      <c r="R336" t="s">
        <v>14</v>
      </c>
      <c r="T336" t="s">
        <v>97</v>
      </c>
      <c r="U336" t="s">
        <v>5</v>
      </c>
      <c r="V336" t="str">
        <f t="shared" si="15"/>
        <v>ABEFGIKL</v>
      </c>
      <c r="X336" t="s">
        <v>211</v>
      </c>
      <c r="Y336" t="s">
        <v>216</v>
      </c>
      <c r="Z336" t="s">
        <v>221</v>
      </c>
      <c r="AA336" t="s">
        <v>222</v>
      </c>
      <c r="AB336" t="s">
        <v>213</v>
      </c>
      <c r="AC336" t="s">
        <v>214</v>
      </c>
      <c r="AD336" t="s">
        <v>217</v>
      </c>
      <c r="AE336" t="s">
        <v>218</v>
      </c>
    </row>
    <row r="337" spans="9:31" x14ac:dyDescent="0.3">
      <c r="I337">
        <v>306</v>
      </c>
      <c r="J337" t="s">
        <v>94</v>
      </c>
      <c r="K337" t="s">
        <v>15</v>
      </c>
      <c r="N337" t="s">
        <v>12</v>
      </c>
      <c r="O337" t="s">
        <v>9</v>
      </c>
      <c r="P337" t="s">
        <v>7</v>
      </c>
      <c r="R337" t="s">
        <v>14</v>
      </c>
      <c r="S337" t="s">
        <v>6</v>
      </c>
      <c r="U337" t="s">
        <v>5</v>
      </c>
      <c r="V337" t="str">
        <f t="shared" si="15"/>
        <v>ABEFGIJL</v>
      </c>
      <c r="X337" t="s">
        <v>211</v>
      </c>
      <c r="Y337" t="s">
        <v>212</v>
      </c>
      <c r="Z337" t="s">
        <v>221</v>
      </c>
      <c r="AA337" t="s">
        <v>214</v>
      </c>
      <c r="AB337" t="s">
        <v>222</v>
      </c>
      <c r="AC337" t="s">
        <v>216</v>
      </c>
      <c r="AD337" t="s">
        <v>217</v>
      </c>
      <c r="AE337" t="s">
        <v>213</v>
      </c>
    </row>
    <row r="338" spans="9:31" x14ac:dyDescent="0.3">
      <c r="I338">
        <v>307</v>
      </c>
      <c r="J338" t="s">
        <v>94</v>
      </c>
      <c r="K338" t="s">
        <v>15</v>
      </c>
      <c r="N338" t="s">
        <v>12</v>
      </c>
      <c r="O338" t="s">
        <v>9</v>
      </c>
      <c r="P338" t="s">
        <v>7</v>
      </c>
      <c r="R338" t="s">
        <v>14</v>
      </c>
      <c r="S338" t="s">
        <v>6</v>
      </c>
      <c r="T338" t="s">
        <v>97</v>
      </c>
      <c r="V338" t="str">
        <f t="shared" si="15"/>
        <v>ABEFGIJK</v>
      </c>
      <c r="X338" t="s">
        <v>211</v>
      </c>
      <c r="Y338" t="s">
        <v>212</v>
      </c>
      <c r="Z338" t="s">
        <v>221</v>
      </c>
      <c r="AA338" t="s">
        <v>214</v>
      </c>
      <c r="AB338" t="s">
        <v>222</v>
      </c>
      <c r="AC338" t="s">
        <v>216</v>
      </c>
      <c r="AD338" t="s">
        <v>213</v>
      </c>
      <c r="AE338" t="s">
        <v>218</v>
      </c>
    </row>
    <row r="339" spans="9:31" x14ac:dyDescent="0.3">
      <c r="I339">
        <v>308</v>
      </c>
      <c r="J339" t="s">
        <v>94</v>
      </c>
      <c r="K339" t="s">
        <v>15</v>
      </c>
      <c r="N339" t="s">
        <v>12</v>
      </c>
      <c r="O339" t="s">
        <v>9</v>
      </c>
      <c r="P339" t="s">
        <v>7</v>
      </c>
      <c r="Q339" t="s">
        <v>11</v>
      </c>
      <c r="T339" t="s">
        <v>97</v>
      </c>
      <c r="U339" t="s">
        <v>5</v>
      </c>
      <c r="V339" t="str">
        <f t="shared" si="15"/>
        <v>ABEFGHKL</v>
      </c>
      <c r="X339" t="s">
        <v>211</v>
      </c>
      <c r="Y339" t="s">
        <v>216</v>
      </c>
      <c r="Z339" t="s">
        <v>221</v>
      </c>
      <c r="AA339" t="s">
        <v>214</v>
      </c>
      <c r="AB339" t="s">
        <v>222</v>
      </c>
      <c r="AC339" t="s">
        <v>215</v>
      </c>
      <c r="AD339" t="s">
        <v>217</v>
      </c>
      <c r="AE339" t="s">
        <v>218</v>
      </c>
    </row>
    <row r="340" spans="9:31" x14ac:dyDescent="0.3">
      <c r="I340">
        <v>309</v>
      </c>
      <c r="J340" t="s">
        <v>94</v>
      </c>
      <c r="K340" t="s">
        <v>15</v>
      </c>
      <c r="N340" t="s">
        <v>12</v>
      </c>
      <c r="O340" t="s">
        <v>9</v>
      </c>
      <c r="P340" t="s">
        <v>7</v>
      </c>
      <c r="Q340" t="s">
        <v>11</v>
      </c>
      <c r="S340" t="s">
        <v>6</v>
      </c>
      <c r="U340" t="s">
        <v>5</v>
      </c>
      <c r="V340" t="str">
        <f t="shared" si="15"/>
        <v>ABEFGHJL</v>
      </c>
      <c r="X340" t="s">
        <v>215</v>
      </c>
      <c r="Y340" t="s">
        <v>212</v>
      </c>
      <c r="Z340" t="s">
        <v>221</v>
      </c>
      <c r="AA340" t="s">
        <v>214</v>
      </c>
      <c r="AB340" t="s">
        <v>222</v>
      </c>
      <c r="AC340" t="s">
        <v>216</v>
      </c>
      <c r="AD340" t="s">
        <v>217</v>
      </c>
      <c r="AE340" t="s">
        <v>211</v>
      </c>
    </row>
    <row r="341" spans="9:31" x14ac:dyDescent="0.3">
      <c r="I341">
        <v>310</v>
      </c>
      <c r="J341" t="s">
        <v>94</v>
      </c>
      <c r="K341" t="s">
        <v>15</v>
      </c>
      <c r="N341" t="s">
        <v>12</v>
      </c>
      <c r="O341" t="s">
        <v>9</v>
      </c>
      <c r="P341" t="s">
        <v>7</v>
      </c>
      <c r="Q341" t="s">
        <v>11</v>
      </c>
      <c r="S341" t="s">
        <v>6</v>
      </c>
      <c r="T341" t="s">
        <v>97</v>
      </c>
      <c r="V341" t="str">
        <f t="shared" si="15"/>
        <v>ABEFGHJK</v>
      </c>
      <c r="X341" t="s">
        <v>215</v>
      </c>
      <c r="Y341" t="s">
        <v>212</v>
      </c>
      <c r="Z341" t="s">
        <v>221</v>
      </c>
      <c r="AA341" t="s">
        <v>214</v>
      </c>
      <c r="AB341" t="s">
        <v>222</v>
      </c>
      <c r="AC341" t="s">
        <v>216</v>
      </c>
      <c r="AD341" t="s">
        <v>211</v>
      </c>
      <c r="AE341" t="s">
        <v>218</v>
      </c>
    </row>
    <row r="342" spans="9:31" x14ac:dyDescent="0.3">
      <c r="I342">
        <v>311</v>
      </c>
      <c r="J342" t="s">
        <v>94</v>
      </c>
      <c r="K342" t="s">
        <v>15</v>
      </c>
      <c r="N342" t="s">
        <v>12</v>
      </c>
      <c r="O342" t="s">
        <v>9</v>
      </c>
      <c r="P342" t="s">
        <v>7</v>
      </c>
      <c r="Q342" t="s">
        <v>11</v>
      </c>
      <c r="R342" t="s">
        <v>14</v>
      </c>
      <c r="U342" t="s">
        <v>5</v>
      </c>
      <c r="V342" t="str">
        <f t="shared" si="15"/>
        <v>ABEFGHIL</v>
      </c>
      <c r="X342" t="s">
        <v>211</v>
      </c>
      <c r="Y342" t="s">
        <v>216</v>
      </c>
      <c r="Z342" t="s">
        <v>221</v>
      </c>
      <c r="AA342" t="s">
        <v>214</v>
      </c>
      <c r="AB342" t="s">
        <v>222</v>
      </c>
      <c r="AC342" t="s">
        <v>215</v>
      </c>
      <c r="AD342" t="s">
        <v>217</v>
      </c>
      <c r="AE342" t="s">
        <v>213</v>
      </c>
    </row>
    <row r="343" spans="9:31" x14ac:dyDescent="0.3">
      <c r="I343">
        <v>312</v>
      </c>
      <c r="J343" t="s">
        <v>94</v>
      </c>
      <c r="K343" t="s">
        <v>15</v>
      </c>
      <c r="N343" t="s">
        <v>12</v>
      </c>
      <c r="O343" t="s">
        <v>9</v>
      </c>
      <c r="P343" t="s">
        <v>7</v>
      </c>
      <c r="Q343" t="s">
        <v>11</v>
      </c>
      <c r="R343" t="s">
        <v>14</v>
      </c>
      <c r="T343" t="s">
        <v>97</v>
      </c>
      <c r="V343" t="str">
        <f t="shared" si="15"/>
        <v>ABEFGHIK</v>
      </c>
      <c r="X343" t="s">
        <v>211</v>
      </c>
      <c r="Y343" t="s">
        <v>216</v>
      </c>
      <c r="Z343" t="s">
        <v>221</v>
      </c>
      <c r="AA343" t="s">
        <v>214</v>
      </c>
      <c r="AB343" t="s">
        <v>222</v>
      </c>
      <c r="AC343" t="s">
        <v>215</v>
      </c>
      <c r="AD343" t="s">
        <v>213</v>
      </c>
      <c r="AE343" t="s">
        <v>218</v>
      </c>
    </row>
    <row r="344" spans="9:31" x14ac:dyDescent="0.3">
      <c r="I344">
        <v>313</v>
      </c>
      <c r="J344" t="s">
        <v>94</v>
      </c>
      <c r="K344" t="s">
        <v>15</v>
      </c>
      <c r="N344" t="s">
        <v>12</v>
      </c>
      <c r="O344" t="s">
        <v>9</v>
      </c>
      <c r="P344" t="s">
        <v>7</v>
      </c>
      <c r="Q344" t="s">
        <v>11</v>
      </c>
      <c r="R344" t="s">
        <v>14</v>
      </c>
      <c r="S344" t="s">
        <v>6</v>
      </c>
      <c r="V344" t="str">
        <f t="shared" si="15"/>
        <v>ABEFGHIJ</v>
      </c>
      <c r="X344" t="s">
        <v>215</v>
      </c>
      <c r="Y344" t="s">
        <v>212</v>
      </c>
      <c r="Z344" t="s">
        <v>221</v>
      </c>
      <c r="AA344" t="s">
        <v>214</v>
      </c>
      <c r="AB344" t="s">
        <v>222</v>
      </c>
      <c r="AC344" t="s">
        <v>216</v>
      </c>
      <c r="AD344" t="s">
        <v>211</v>
      </c>
      <c r="AE344" t="s">
        <v>213</v>
      </c>
    </row>
    <row r="345" spans="9:31" x14ac:dyDescent="0.3">
      <c r="I345">
        <v>314</v>
      </c>
      <c r="J345" t="s">
        <v>94</v>
      </c>
      <c r="K345" t="s">
        <v>15</v>
      </c>
      <c r="M345" t="s">
        <v>13</v>
      </c>
      <c r="Q345" t="s">
        <v>11</v>
      </c>
      <c r="R345" t="s">
        <v>14</v>
      </c>
      <c r="S345" t="s">
        <v>6</v>
      </c>
      <c r="T345" t="s">
        <v>97</v>
      </c>
      <c r="U345" t="s">
        <v>5</v>
      </c>
      <c r="V345" t="str">
        <f t="shared" si="15"/>
        <v>ABDHIJKL</v>
      </c>
      <c r="X345" t="s">
        <v>213</v>
      </c>
      <c r="Y345" t="s">
        <v>212</v>
      </c>
      <c r="Z345" t="s">
        <v>221</v>
      </c>
      <c r="AA345" t="s">
        <v>219</v>
      </c>
      <c r="AB345" t="s">
        <v>222</v>
      </c>
      <c r="AC345" t="s">
        <v>215</v>
      </c>
      <c r="AD345" t="s">
        <v>217</v>
      </c>
      <c r="AE345" t="s">
        <v>218</v>
      </c>
    </row>
    <row r="346" spans="9:31" x14ac:dyDescent="0.3">
      <c r="I346">
        <v>315</v>
      </c>
      <c r="J346" t="s">
        <v>94</v>
      </c>
      <c r="K346" t="s">
        <v>15</v>
      </c>
      <c r="M346" t="s">
        <v>13</v>
      </c>
      <c r="P346" t="s">
        <v>7</v>
      </c>
      <c r="R346" t="s">
        <v>14</v>
      </c>
      <c r="S346" t="s">
        <v>6</v>
      </c>
      <c r="T346" t="s">
        <v>97</v>
      </c>
      <c r="U346" t="s">
        <v>5</v>
      </c>
      <c r="V346" t="str">
        <f t="shared" si="15"/>
        <v>ABDGIJKL</v>
      </c>
      <c r="X346" t="s">
        <v>213</v>
      </c>
      <c r="Y346" t="s">
        <v>212</v>
      </c>
      <c r="Z346" t="s">
        <v>221</v>
      </c>
      <c r="AA346" t="s">
        <v>219</v>
      </c>
      <c r="AB346" t="s">
        <v>222</v>
      </c>
      <c r="AC346" t="s">
        <v>216</v>
      </c>
      <c r="AD346" t="s">
        <v>217</v>
      </c>
      <c r="AE346" t="s">
        <v>218</v>
      </c>
    </row>
    <row r="347" spans="9:31" x14ac:dyDescent="0.3">
      <c r="I347">
        <v>316</v>
      </c>
      <c r="J347" t="s">
        <v>94</v>
      </c>
      <c r="K347" t="s">
        <v>15</v>
      </c>
      <c r="M347" t="s">
        <v>13</v>
      </c>
      <c r="P347" t="s">
        <v>7</v>
      </c>
      <c r="Q347" t="s">
        <v>11</v>
      </c>
      <c r="S347" t="s">
        <v>6</v>
      </c>
      <c r="T347" t="s">
        <v>97</v>
      </c>
      <c r="U347" t="s">
        <v>5</v>
      </c>
      <c r="V347" t="str">
        <f t="shared" si="15"/>
        <v>ABDGHJKL</v>
      </c>
      <c r="X347" t="s">
        <v>215</v>
      </c>
      <c r="Y347" t="s">
        <v>212</v>
      </c>
      <c r="Z347" t="s">
        <v>221</v>
      </c>
      <c r="AA347" t="s">
        <v>219</v>
      </c>
      <c r="AB347" t="s">
        <v>222</v>
      </c>
      <c r="AC347" t="s">
        <v>216</v>
      </c>
      <c r="AD347" t="s">
        <v>217</v>
      </c>
      <c r="AE347" t="s">
        <v>218</v>
      </c>
    </row>
    <row r="348" spans="9:31" x14ac:dyDescent="0.3">
      <c r="I348">
        <v>317</v>
      </c>
      <c r="J348" t="s">
        <v>94</v>
      </c>
      <c r="K348" t="s">
        <v>15</v>
      </c>
      <c r="M348" t="s">
        <v>13</v>
      </c>
      <c r="P348" t="s">
        <v>7</v>
      </c>
      <c r="Q348" t="s">
        <v>11</v>
      </c>
      <c r="R348" t="s">
        <v>14</v>
      </c>
      <c r="T348" t="s">
        <v>97</v>
      </c>
      <c r="U348" t="s">
        <v>5</v>
      </c>
      <c r="V348" t="str">
        <f t="shared" si="15"/>
        <v>ABDGHIKL</v>
      </c>
      <c r="X348" t="s">
        <v>213</v>
      </c>
      <c r="Y348" t="s">
        <v>216</v>
      </c>
      <c r="Z348" t="s">
        <v>221</v>
      </c>
      <c r="AA348" t="s">
        <v>219</v>
      </c>
      <c r="AB348" t="s">
        <v>222</v>
      </c>
      <c r="AC348" t="s">
        <v>215</v>
      </c>
      <c r="AD348" t="s">
        <v>217</v>
      </c>
      <c r="AE348" t="s">
        <v>218</v>
      </c>
    </row>
    <row r="349" spans="9:31" x14ac:dyDescent="0.3">
      <c r="I349">
        <v>318</v>
      </c>
      <c r="J349" t="s">
        <v>94</v>
      </c>
      <c r="K349" t="s">
        <v>15</v>
      </c>
      <c r="M349" t="s">
        <v>13</v>
      </c>
      <c r="P349" t="s">
        <v>7</v>
      </c>
      <c r="Q349" t="s">
        <v>11</v>
      </c>
      <c r="R349" t="s">
        <v>14</v>
      </c>
      <c r="S349" t="s">
        <v>6</v>
      </c>
      <c r="U349" t="s">
        <v>5</v>
      </c>
      <c r="V349" t="str">
        <f t="shared" si="15"/>
        <v>ABDGHIJL</v>
      </c>
      <c r="X349" t="s">
        <v>215</v>
      </c>
      <c r="Y349" t="s">
        <v>212</v>
      </c>
      <c r="Z349" t="s">
        <v>221</v>
      </c>
      <c r="AA349" t="s">
        <v>219</v>
      </c>
      <c r="AB349" t="s">
        <v>222</v>
      </c>
      <c r="AC349" t="s">
        <v>216</v>
      </c>
      <c r="AD349" t="s">
        <v>217</v>
      </c>
      <c r="AE349" t="s">
        <v>213</v>
      </c>
    </row>
    <row r="350" spans="9:31" x14ac:dyDescent="0.3">
      <c r="I350">
        <v>319</v>
      </c>
      <c r="J350" t="s">
        <v>94</v>
      </c>
      <c r="K350" t="s">
        <v>15</v>
      </c>
      <c r="M350" t="s">
        <v>13</v>
      </c>
      <c r="P350" t="s">
        <v>7</v>
      </c>
      <c r="Q350" t="s">
        <v>11</v>
      </c>
      <c r="R350" t="s">
        <v>14</v>
      </c>
      <c r="S350" t="s">
        <v>6</v>
      </c>
      <c r="T350" t="s">
        <v>97</v>
      </c>
      <c r="V350" t="str">
        <f t="shared" si="15"/>
        <v>ABDGHIJK</v>
      </c>
      <c r="X350" t="s">
        <v>215</v>
      </c>
      <c r="Y350" t="s">
        <v>212</v>
      </c>
      <c r="Z350" t="s">
        <v>221</v>
      </c>
      <c r="AA350" t="s">
        <v>219</v>
      </c>
      <c r="AB350" t="s">
        <v>222</v>
      </c>
      <c r="AC350" t="s">
        <v>216</v>
      </c>
      <c r="AD350" t="s">
        <v>213</v>
      </c>
      <c r="AE350" t="s">
        <v>218</v>
      </c>
    </row>
    <row r="351" spans="9:31" x14ac:dyDescent="0.3">
      <c r="I351">
        <v>320</v>
      </c>
      <c r="J351" t="s">
        <v>94</v>
      </c>
      <c r="K351" t="s">
        <v>15</v>
      </c>
      <c r="M351" t="s">
        <v>13</v>
      </c>
      <c r="O351" t="s">
        <v>9</v>
      </c>
      <c r="R351" t="s">
        <v>14</v>
      </c>
      <c r="S351" t="s">
        <v>6</v>
      </c>
      <c r="T351" t="s">
        <v>97</v>
      </c>
      <c r="U351" t="s">
        <v>5</v>
      </c>
      <c r="V351" t="str">
        <f t="shared" si="15"/>
        <v>ABDFIJKL</v>
      </c>
      <c r="X351" t="s">
        <v>213</v>
      </c>
      <c r="Y351" t="s">
        <v>212</v>
      </c>
      <c r="Z351" t="s">
        <v>221</v>
      </c>
      <c r="AA351" t="s">
        <v>219</v>
      </c>
      <c r="AB351" t="s">
        <v>222</v>
      </c>
      <c r="AC351" t="s">
        <v>214</v>
      </c>
      <c r="AD351" t="s">
        <v>217</v>
      </c>
      <c r="AE351" t="s">
        <v>218</v>
      </c>
    </row>
    <row r="352" spans="9:31" x14ac:dyDescent="0.3">
      <c r="I352">
        <v>321</v>
      </c>
      <c r="J352" t="s">
        <v>94</v>
      </c>
      <c r="K352" t="s">
        <v>15</v>
      </c>
      <c r="M352" t="s">
        <v>13</v>
      </c>
      <c r="O352" t="s">
        <v>9</v>
      </c>
      <c r="Q352" t="s">
        <v>11</v>
      </c>
      <c r="S352" t="s">
        <v>6</v>
      </c>
      <c r="T352" t="s">
        <v>97</v>
      </c>
      <c r="U352" t="s">
        <v>5</v>
      </c>
      <c r="V352" t="str">
        <f t="shared" si="15"/>
        <v>ABDFHJKL</v>
      </c>
      <c r="X352" t="s">
        <v>215</v>
      </c>
      <c r="Y352" t="s">
        <v>212</v>
      </c>
      <c r="Z352" t="s">
        <v>221</v>
      </c>
      <c r="AA352" t="s">
        <v>219</v>
      </c>
      <c r="AB352" t="s">
        <v>222</v>
      </c>
      <c r="AC352" t="s">
        <v>214</v>
      </c>
      <c r="AD352" t="s">
        <v>217</v>
      </c>
      <c r="AE352" t="s">
        <v>218</v>
      </c>
    </row>
    <row r="353" spans="9:31" x14ac:dyDescent="0.3">
      <c r="I353">
        <v>322</v>
      </c>
      <c r="J353" t="s">
        <v>94</v>
      </c>
      <c r="K353" t="s">
        <v>15</v>
      </c>
      <c r="M353" t="s">
        <v>13</v>
      </c>
      <c r="O353" t="s">
        <v>9</v>
      </c>
      <c r="Q353" t="s">
        <v>11</v>
      </c>
      <c r="R353" t="s">
        <v>14</v>
      </c>
      <c r="T353" t="s">
        <v>97</v>
      </c>
      <c r="U353" t="s">
        <v>5</v>
      </c>
      <c r="V353" t="str">
        <f t="shared" ref="V353:V416" si="16">J353&amp;K353&amp;L353&amp;M353&amp;N353&amp;O353&amp;P353&amp;Q353&amp;R353&amp;S353&amp;T353&amp;U353</f>
        <v>ABDFHIKL</v>
      </c>
      <c r="X353" t="s">
        <v>215</v>
      </c>
      <c r="Y353" t="s">
        <v>213</v>
      </c>
      <c r="Z353" t="s">
        <v>221</v>
      </c>
      <c r="AA353" t="s">
        <v>219</v>
      </c>
      <c r="AB353" t="s">
        <v>222</v>
      </c>
      <c r="AC353" t="s">
        <v>214</v>
      </c>
      <c r="AD353" t="s">
        <v>217</v>
      </c>
      <c r="AE353" t="s">
        <v>218</v>
      </c>
    </row>
    <row r="354" spans="9:31" x14ac:dyDescent="0.3">
      <c r="I354">
        <v>323</v>
      </c>
      <c r="J354" t="s">
        <v>94</v>
      </c>
      <c r="K354" t="s">
        <v>15</v>
      </c>
      <c r="M354" t="s">
        <v>13</v>
      </c>
      <c r="O354" t="s">
        <v>9</v>
      </c>
      <c r="Q354" t="s">
        <v>11</v>
      </c>
      <c r="R354" t="s">
        <v>14</v>
      </c>
      <c r="S354" t="s">
        <v>6</v>
      </c>
      <c r="U354" t="s">
        <v>5</v>
      </c>
      <c r="V354" t="str">
        <f t="shared" si="16"/>
        <v>ABDFHIJL</v>
      </c>
      <c r="X354" t="s">
        <v>215</v>
      </c>
      <c r="Y354" t="s">
        <v>212</v>
      </c>
      <c r="Z354" t="s">
        <v>221</v>
      </c>
      <c r="AA354" t="s">
        <v>219</v>
      </c>
      <c r="AB354" t="s">
        <v>222</v>
      </c>
      <c r="AC354" t="s">
        <v>214</v>
      </c>
      <c r="AD354" t="s">
        <v>217</v>
      </c>
      <c r="AE354" t="s">
        <v>213</v>
      </c>
    </row>
    <row r="355" spans="9:31" x14ac:dyDescent="0.3">
      <c r="I355">
        <v>324</v>
      </c>
      <c r="J355" t="s">
        <v>94</v>
      </c>
      <c r="K355" t="s">
        <v>15</v>
      </c>
      <c r="M355" t="s">
        <v>13</v>
      </c>
      <c r="O355" t="s">
        <v>9</v>
      </c>
      <c r="Q355" t="s">
        <v>11</v>
      </c>
      <c r="R355" t="s">
        <v>14</v>
      </c>
      <c r="S355" t="s">
        <v>6</v>
      </c>
      <c r="T355" t="s">
        <v>97</v>
      </c>
      <c r="V355" t="str">
        <f t="shared" si="16"/>
        <v>ABDFHIJK</v>
      </c>
      <c r="X355" t="s">
        <v>215</v>
      </c>
      <c r="Y355" t="s">
        <v>212</v>
      </c>
      <c r="Z355" t="s">
        <v>221</v>
      </c>
      <c r="AA355" t="s">
        <v>219</v>
      </c>
      <c r="AB355" t="s">
        <v>222</v>
      </c>
      <c r="AC355" t="s">
        <v>214</v>
      </c>
      <c r="AD355" t="s">
        <v>213</v>
      </c>
      <c r="AE355" t="s">
        <v>218</v>
      </c>
    </row>
    <row r="356" spans="9:31" x14ac:dyDescent="0.3">
      <c r="I356">
        <v>325</v>
      </c>
      <c r="J356" t="s">
        <v>94</v>
      </c>
      <c r="K356" t="s">
        <v>15</v>
      </c>
      <c r="M356" t="s">
        <v>13</v>
      </c>
      <c r="O356" t="s">
        <v>9</v>
      </c>
      <c r="P356" t="s">
        <v>7</v>
      </c>
      <c r="S356" t="s">
        <v>6</v>
      </c>
      <c r="T356" t="s">
        <v>97</v>
      </c>
      <c r="U356" t="s">
        <v>5</v>
      </c>
      <c r="V356" t="str">
        <f t="shared" si="16"/>
        <v>ABDFGJKL</v>
      </c>
      <c r="X356" t="s">
        <v>214</v>
      </c>
      <c r="Y356" t="s">
        <v>212</v>
      </c>
      <c r="Z356" t="s">
        <v>221</v>
      </c>
      <c r="AA356" t="s">
        <v>219</v>
      </c>
      <c r="AB356" t="s">
        <v>222</v>
      </c>
      <c r="AC356" t="s">
        <v>216</v>
      </c>
      <c r="AD356" t="s">
        <v>217</v>
      </c>
      <c r="AE356" t="s">
        <v>218</v>
      </c>
    </row>
    <row r="357" spans="9:31" x14ac:dyDescent="0.3">
      <c r="I357">
        <v>326</v>
      </c>
      <c r="J357" t="s">
        <v>94</v>
      </c>
      <c r="K357" t="s">
        <v>15</v>
      </c>
      <c r="M357" t="s">
        <v>13</v>
      </c>
      <c r="O357" t="s">
        <v>9</v>
      </c>
      <c r="P357" t="s">
        <v>7</v>
      </c>
      <c r="R357" t="s">
        <v>14</v>
      </c>
      <c r="T357" t="s">
        <v>97</v>
      </c>
      <c r="U357" t="s">
        <v>5</v>
      </c>
      <c r="V357" t="str">
        <f t="shared" si="16"/>
        <v>ABDFGIKL</v>
      </c>
      <c r="X357" t="s">
        <v>213</v>
      </c>
      <c r="Y357" t="s">
        <v>216</v>
      </c>
      <c r="Z357" t="s">
        <v>221</v>
      </c>
      <c r="AA357" t="s">
        <v>219</v>
      </c>
      <c r="AB357" t="s">
        <v>222</v>
      </c>
      <c r="AC357" t="s">
        <v>214</v>
      </c>
      <c r="AD357" t="s">
        <v>217</v>
      </c>
      <c r="AE357" t="s">
        <v>218</v>
      </c>
    </row>
    <row r="358" spans="9:31" x14ac:dyDescent="0.3">
      <c r="I358">
        <v>327</v>
      </c>
      <c r="J358" t="s">
        <v>94</v>
      </c>
      <c r="K358" t="s">
        <v>15</v>
      </c>
      <c r="M358" t="s">
        <v>13</v>
      </c>
      <c r="O358" t="s">
        <v>9</v>
      </c>
      <c r="P358" t="s">
        <v>7</v>
      </c>
      <c r="R358" t="s">
        <v>14</v>
      </c>
      <c r="S358" t="s">
        <v>6</v>
      </c>
      <c r="U358" t="s">
        <v>5</v>
      </c>
      <c r="V358" t="str">
        <f t="shared" si="16"/>
        <v>ABDFGIJL</v>
      </c>
      <c r="X358" t="s">
        <v>214</v>
      </c>
      <c r="Y358" t="s">
        <v>212</v>
      </c>
      <c r="Z358" t="s">
        <v>221</v>
      </c>
      <c r="AA358" t="s">
        <v>219</v>
      </c>
      <c r="AB358" t="s">
        <v>222</v>
      </c>
      <c r="AC358" t="s">
        <v>216</v>
      </c>
      <c r="AD358" t="s">
        <v>217</v>
      </c>
      <c r="AE358" t="s">
        <v>213</v>
      </c>
    </row>
    <row r="359" spans="9:31" x14ac:dyDescent="0.3">
      <c r="I359">
        <v>328</v>
      </c>
      <c r="J359" t="s">
        <v>94</v>
      </c>
      <c r="K359" t="s">
        <v>15</v>
      </c>
      <c r="M359" t="s">
        <v>13</v>
      </c>
      <c r="O359" t="s">
        <v>9</v>
      </c>
      <c r="P359" t="s">
        <v>7</v>
      </c>
      <c r="R359" t="s">
        <v>14</v>
      </c>
      <c r="S359" t="s">
        <v>6</v>
      </c>
      <c r="T359" t="s">
        <v>97</v>
      </c>
      <c r="V359" t="str">
        <f t="shared" si="16"/>
        <v>ABDFGIJK</v>
      </c>
      <c r="X359" t="s">
        <v>214</v>
      </c>
      <c r="Y359" t="s">
        <v>212</v>
      </c>
      <c r="Z359" t="s">
        <v>221</v>
      </c>
      <c r="AA359" t="s">
        <v>219</v>
      </c>
      <c r="AB359" t="s">
        <v>222</v>
      </c>
      <c r="AC359" t="s">
        <v>216</v>
      </c>
      <c r="AD359" t="s">
        <v>213</v>
      </c>
      <c r="AE359" t="s">
        <v>218</v>
      </c>
    </row>
    <row r="360" spans="9:31" x14ac:dyDescent="0.3">
      <c r="I360">
        <v>329</v>
      </c>
      <c r="J360" t="s">
        <v>94</v>
      </c>
      <c r="K360" t="s">
        <v>15</v>
      </c>
      <c r="M360" t="s">
        <v>13</v>
      </c>
      <c r="O360" t="s">
        <v>9</v>
      </c>
      <c r="P360" t="s">
        <v>7</v>
      </c>
      <c r="Q360" t="s">
        <v>11</v>
      </c>
      <c r="T360" t="s">
        <v>97</v>
      </c>
      <c r="U360" t="s">
        <v>5</v>
      </c>
      <c r="V360" t="str">
        <f t="shared" si="16"/>
        <v>ABDFGHKL</v>
      </c>
      <c r="X360" t="s">
        <v>215</v>
      </c>
      <c r="Y360" t="s">
        <v>216</v>
      </c>
      <c r="Z360" t="s">
        <v>221</v>
      </c>
      <c r="AA360" t="s">
        <v>219</v>
      </c>
      <c r="AB360" t="s">
        <v>222</v>
      </c>
      <c r="AC360" t="s">
        <v>214</v>
      </c>
      <c r="AD360" t="s">
        <v>217</v>
      </c>
      <c r="AE360" t="s">
        <v>218</v>
      </c>
    </row>
    <row r="361" spans="9:31" x14ac:dyDescent="0.3">
      <c r="I361">
        <v>330</v>
      </c>
      <c r="J361" t="s">
        <v>94</v>
      </c>
      <c r="K361" t="s">
        <v>15</v>
      </c>
      <c r="M361" t="s">
        <v>13</v>
      </c>
      <c r="O361" t="s">
        <v>9</v>
      </c>
      <c r="P361" t="s">
        <v>7</v>
      </c>
      <c r="Q361" t="s">
        <v>11</v>
      </c>
      <c r="S361" t="s">
        <v>6</v>
      </c>
      <c r="U361" t="s">
        <v>5</v>
      </c>
      <c r="V361" t="str">
        <f t="shared" si="16"/>
        <v>ABDFGHJL</v>
      </c>
      <c r="X361" t="s">
        <v>215</v>
      </c>
      <c r="Y361" t="s">
        <v>216</v>
      </c>
      <c r="Z361" t="s">
        <v>221</v>
      </c>
      <c r="AA361" t="s">
        <v>219</v>
      </c>
      <c r="AB361" t="s">
        <v>222</v>
      </c>
      <c r="AC361" t="s">
        <v>214</v>
      </c>
      <c r="AD361" t="s">
        <v>217</v>
      </c>
      <c r="AE361" t="s">
        <v>212</v>
      </c>
    </row>
    <row r="362" spans="9:31" x14ac:dyDescent="0.3">
      <c r="I362">
        <v>331</v>
      </c>
      <c r="J362" t="s">
        <v>94</v>
      </c>
      <c r="K362" t="s">
        <v>15</v>
      </c>
      <c r="M362" t="s">
        <v>13</v>
      </c>
      <c r="O362" t="s">
        <v>9</v>
      </c>
      <c r="P362" t="s">
        <v>7</v>
      </c>
      <c r="Q362" t="s">
        <v>11</v>
      </c>
      <c r="S362" t="s">
        <v>6</v>
      </c>
      <c r="T362" t="s">
        <v>97</v>
      </c>
      <c r="V362" t="str">
        <f t="shared" si="16"/>
        <v>ABDFGHJK</v>
      </c>
      <c r="X362" t="s">
        <v>215</v>
      </c>
      <c r="Y362" t="s">
        <v>216</v>
      </c>
      <c r="Z362" t="s">
        <v>221</v>
      </c>
      <c r="AA362" t="s">
        <v>219</v>
      </c>
      <c r="AB362" t="s">
        <v>222</v>
      </c>
      <c r="AC362" t="s">
        <v>214</v>
      </c>
      <c r="AD362" t="s">
        <v>212</v>
      </c>
      <c r="AE362" t="s">
        <v>218</v>
      </c>
    </row>
    <row r="363" spans="9:31" x14ac:dyDescent="0.3">
      <c r="I363">
        <v>332</v>
      </c>
      <c r="J363" t="s">
        <v>94</v>
      </c>
      <c r="K363" t="s">
        <v>15</v>
      </c>
      <c r="M363" t="s">
        <v>13</v>
      </c>
      <c r="O363" t="s">
        <v>9</v>
      </c>
      <c r="P363" t="s">
        <v>7</v>
      </c>
      <c r="Q363" t="s">
        <v>11</v>
      </c>
      <c r="R363" t="s">
        <v>14</v>
      </c>
      <c r="U363" t="s">
        <v>5</v>
      </c>
      <c r="V363" t="str">
        <f t="shared" si="16"/>
        <v>ABDFGHIL</v>
      </c>
      <c r="X363" t="s">
        <v>215</v>
      </c>
      <c r="Y363" t="s">
        <v>216</v>
      </c>
      <c r="Z363" t="s">
        <v>221</v>
      </c>
      <c r="AA363" t="s">
        <v>219</v>
      </c>
      <c r="AB363" t="s">
        <v>222</v>
      </c>
      <c r="AC363" t="s">
        <v>214</v>
      </c>
      <c r="AD363" t="s">
        <v>217</v>
      </c>
      <c r="AE363" t="s">
        <v>213</v>
      </c>
    </row>
    <row r="364" spans="9:31" x14ac:dyDescent="0.3">
      <c r="I364">
        <v>333</v>
      </c>
      <c r="J364" t="s">
        <v>94</v>
      </c>
      <c r="K364" t="s">
        <v>15</v>
      </c>
      <c r="M364" t="s">
        <v>13</v>
      </c>
      <c r="O364" t="s">
        <v>9</v>
      </c>
      <c r="P364" t="s">
        <v>7</v>
      </c>
      <c r="Q364" t="s">
        <v>11</v>
      </c>
      <c r="R364" t="s">
        <v>14</v>
      </c>
      <c r="T364" t="s">
        <v>97</v>
      </c>
      <c r="V364" t="str">
        <f t="shared" si="16"/>
        <v>ABDFGHIK</v>
      </c>
      <c r="X364" t="s">
        <v>215</v>
      </c>
      <c r="Y364" t="s">
        <v>216</v>
      </c>
      <c r="Z364" t="s">
        <v>221</v>
      </c>
      <c r="AA364" t="s">
        <v>219</v>
      </c>
      <c r="AB364" t="s">
        <v>222</v>
      </c>
      <c r="AC364" t="s">
        <v>214</v>
      </c>
      <c r="AD364" t="s">
        <v>213</v>
      </c>
      <c r="AE364" t="s">
        <v>218</v>
      </c>
    </row>
    <row r="365" spans="9:31" x14ac:dyDescent="0.3">
      <c r="I365">
        <v>334</v>
      </c>
      <c r="J365" t="s">
        <v>94</v>
      </c>
      <c r="K365" t="s">
        <v>15</v>
      </c>
      <c r="M365" t="s">
        <v>13</v>
      </c>
      <c r="O365" t="s">
        <v>9</v>
      </c>
      <c r="P365" t="s">
        <v>7</v>
      </c>
      <c r="Q365" t="s">
        <v>11</v>
      </c>
      <c r="R365" t="s">
        <v>14</v>
      </c>
      <c r="S365" t="s">
        <v>6</v>
      </c>
      <c r="V365" t="str">
        <f t="shared" si="16"/>
        <v>ABDFGHIJ</v>
      </c>
      <c r="X365" t="s">
        <v>215</v>
      </c>
      <c r="Y365" t="s">
        <v>216</v>
      </c>
      <c r="Z365" t="s">
        <v>221</v>
      </c>
      <c r="AA365" t="s">
        <v>219</v>
      </c>
      <c r="AB365" t="s">
        <v>222</v>
      </c>
      <c r="AC365" t="s">
        <v>214</v>
      </c>
      <c r="AD365" t="s">
        <v>213</v>
      </c>
      <c r="AE365" t="s">
        <v>212</v>
      </c>
    </row>
    <row r="366" spans="9:31" x14ac:dyDescent="0.3">
      <c r="I366">
        <v>335</v>
      </c>
      <c r="J366" t="s">
        <v>94</v>
      </c>
      <c r="K366" t="s">
        <v>15</v>
      </c>
      <c r="M366" t="s">
        <v>13</v>
      </c>
      <c r="N366" t="s">
        <v>12</v>
      </c>
      <c r="R366" t="s">
        <v>14</v>
      </c>
      <c r="S366" t="s">
        <v>6</v>
      </c>
      <c r="T366" t="s">
        <v>97</v>
      </c>
      <c r="U366" t="s">
        <v>5</v>
      </c>
      <c r="V366" t="str">
        <f t="shared" si="16"/>
        <v>ABDEIJKL</v>
      </c>
      <c r="X366" t="s">
        <v>211</v>
      </c>
      <c r="Y366" t="s">
        <v>212</v>
      </c>
      <c r="Z366" t="s">
        <v>221</v>
      </c>
      <c r="AA366" t="s">
        <v>222</v>
      </c>
      <c r="AB366" t="s">
        <v>213</v>
      </c>
      <c r="AC366" t="s">
        <v>219</v>
      </c>
      <c r="AD366" t="s">
        <v>217</v>
      </c>
      <c r="AE366" t="s">
        <v>218</v>
      </c>
    </row>
    <row r="367" spans="9:31" x14ac:dyDescent="0.3">
      <c r="I367">
        <v>336</v>
      </c>
      <c r="J367" t="s">
        <v>94</v>
      </c>
      <c r="K367" t="s">
        <v>15</v>
      </c>
      <c r="M367" t="s">
        <v>13</v>
      </c>
      <c r="N367" t="s">
        <v>12</v>
      </c>
      <c r="Q367" t="s">
        <v>11</v>
      </c>
      <c r="S367" t="s">
        <v>6</v>
      </c>
      <c r="T367" t="s">
        <v>97</v>
      </c>
      <c r="U367" t="s">
        <v>5</v>
      </c>
      <c r="V367" t="str">
        <f t="shared" si="16"/>
        <v>ABDEHJKL</v>
      </c>
      <c r="X367" t="s">
        <v>211</v>
      </c>
      <c r="Y367" t="s">
        <v>212</v>
      </c>
      <c r="Z367" t="s">
        <v>221</v>
      </c>
      <c r="AA367" t="s">
        <v>219</v>
      </c>
      <c r="AB367" t="s">
        <v>222</v>
      </c>
      <c r="AC367" t="s">
        <v>215</v>
      </c>
      <c r="AD367" t="s">
        <v>217</v>
      </c>
      <c r="AE367" t="s">
        <v>218</v>
      </c>
    </row>
    <row r="368" spans="9:31" x14ac:dyDescent="0.3">
      <c r="I368">
        <v>337</v>
      </c>
      <c r="J368" t="s">
        <v>94</v>
      </c>
      <c r="K368" t="s">
        <v>15</v>
      </c>
      <c r="M368" t="s">
        <v>13</v>
      </c>
      <c r="N368" t="s">
        <v>12</v>
      </c>
      <c r="Q368" t="s">
        <v>11</v>
      </c>
      <c r="R368" t="s">
        <v>14</v>
      </c>
      <c r="T368" t="s">
        <v>97</v>
      </c>
      <c r="U368" t="s">
        <v>5</v>
      </c>
      <c r="V368" t="str">
        <f t="shared" si="16"/>
        <v>ABDEHIKL</v>
      </c>
      <c r="X368" t="s">
        <v>211</v>
      </c>
      <c r="Y368" t="s">
        <v>213</v>
      </c>
      <c r="Z368" t="s">
        <v>221</v>
      </c>
      <c r="AA368" t="s">
        <v>219</v>
      </c>
      <c r="AB368" t="s">
        <v>222</v>
      </c>
      <c r="AC368" t="s">
        <v>215</v>
      </c>
      <c r="AD368" t="s">
        <v>217</v>
      </c>
      <c r="AE368" t="s">
        <v>218</v>
      </c>
    </row>
    <row r="369" spans="9:31" x14ac:dyDescent="0.3">
      <c r="I369">
        <v>338</v>
      </c>
      <c r="J369" t="s">
        <v>94</v>
      </c>
      <c r="K369" t="s">
        <v>15</v>
      </c>
      <c r="M369" t="s">
        <v>13</v>
      </c>
      <c r="N369" t="s">
        <v>12</v>
      </c>
      <c r="Q369" t="s">
        <v>11</v>
      </c>
      <c r="R369" t="s">
        <v>14</v>
      </c>
      <c r="S369" t="s">
        <v>6</v>
      </c>
      <c r="U369" t="s">
        <v>5</v>
      </c>
      <c r="V369" t="str">
        <f t="shared" si="16"/>
        <v>ABDEHIJL</v>
      </c>
      <c r="X369" t="s">
        <v>211</v>
      </c>
      <c r="Y369" t="s">
        <v>212</v>
      </c>
      <c r="Z369" t="s">
        <v>221</v>
      </c>
      <c r="AA369" t="s">
        <v>219</v>
      </c>
      <c r="AB369" t="s">
        <v>222</v>
      </c>
      <c r="AC369" t="s">
        <v>215</v>
      </c>
      <c r="AD369" t="s">
        <v>217</v>
      </c>
      <c r="AE369" t="s">
        <v>213</v>
      </c>
    </row>
    <row r="370" spans="9:31" x14ac:dyDescent="0.3">
      <c r="I370">
        <v>339</v>
      </c>
      <c r="J370" t="s">
        <v>94</v>
      </c>
      <c r="K370" t="s">
        <v>15</v>
      </c>
      <c r="M370" t="s">
        <v>13</v>
      </c>
      <c r="N370" t="s">
        <v>12</v>
      </c>
      <c r="Q370" t="s">
        <v>11</v>
      </c>
      <c r="R370" t="s">
        <v>14</v>
      </c>
      <c r="S370" t="s">
        <v>6</v>
      </c>
      <c r="T370" t="s">
        <v>97</v>
      </c>
      <c r="V370" t="str">
        <f t="shared" si="16"/>
        <v>ABDEHIJK</v>
      </c>
      <c r="X370" t="s">
        <v>211</v>
      </c>
      <c r="Y370" t="s">
        <v>212</v>
      </c>
      <c r="Z370" t="s">
        <v>221</v>
      </c>
      <c r="AA370" t="s">
        <v>219</v>
      </c>
      <c r="AB370" t="s">
        <v>222</v>
      </c>
      <c r="AC370" t="s">
        <v>215</v>
      </c>
      <c r="AD370" t="s">
        <v>213</v>
      </c>
      <c r="AE370" t="s">
        <v>218</v>
      </c>
    </row>
    <row r="371" spans="9:31" x14ac:dyDescent="0.3">
      <c r="I371">
        <v>340</v>
      </c>
      <c r="J371" t="s">
        <v>94</v>
      </c>
      <c r="K371" t="s">
        <v>15</v>
      </c>
      <c r="M371" t="s">
        <v>13</v>
      </c>
      <c r="N371" t="s">
        <v>12</v>
      </c>
      <c r="P371" t="s">
        <v>7</v>
      </c>
      <c r="S371" t="s">
        <v>6</v>
      </c>
      <c r="T371" t="s">
        <v>97</v>
      </c>
      <c r="U371" t="s">
        <v>5</v>
      </c>
      <c r="V371" t="str">
        <f t="shared" si="16"/>
        <v>ABDEGJKL</v>
      </c>
      <c r="X371" t="s">
        <v>211</v>
      </c>
      <c r="Y371" t="s">
        <v>212</v>
      </c>
      <c r="Z371" t="s">
        <v>221</v>
      </c>
      <c r="AA371" t="s">
        <v>219</v>
      </c>
      <c r="AB371" t="s">
        <v>222</v>
      </c>
      <c r="AC371" t="s">
        <v>216</v>
      </c>
      <c r="AD371" t="s">
        <v>217</v>
      </c>
      <c r="AE371" t="s">
        <v>218</v>
      </c>
    </row>
    <row r="372" spans="9:31" x14ac:dyDescent="0.3">
      <c r="I372">
        <v>341</v>
      </c>
      <c r="J372" t="s">
        <v>94</v>
      </c>
      <c r="K372" t="s">
        <v>15</v>
      </c>
      <c r="M372" t="s">
        <v>13</v>
      </c>
      <c r="N372" t="s">
        <v>12</v>
      </c>
      <c r="P372" t="s">
        <v>7</v>
      </c>
      <c r="R372" t="s">
        <v>14</v>
      </c>
      <c r="T372" t="s">
        <v>97</v>
      </c>
      <c r="U372" t="s">
        <v>5</v>
      </c>
      <c r="V372" t="str">
        <f t="shared" si="16"/>
        <v>ABDEGIKL</v>
      </c>
      <c r="X372" t="s">
        <v>211</v>
      </c>
      <c r="Y372" t="s">
        <v>216</v>
      </c>
      <c r="Z372" t="s">
        <v>221</v>
      </c>
      <c r="AA372" t="s">
        <v>222</v>
      </c>
      <c r="AB372" t="s">
        <v>213</v>
      </c>
      <c r="AC372" t="s">
        <v>219</v>
      </c>
      <c r="AD372" t="s">
        <v>217</v>
      </c>
      <c r="AE372" t="s">
        <v>218</v>
      </c>
    </row>
    <row r="373" spans="9:31" x14ac:dyDescent="0.3">
      <c r="I373">
        <v>342</v>
      </c>
      <c r="J373" t="s">
        <v>94</v>
      </c>
      <c r="K373" t="s">
        <v>15</v>
      </c>
      <c r="M373" t="s">
        <v>13</v>
      </c>
      <c r="N373" t="s">
        <v>12</v>
      </c>
      <c r="P373" t="s">
        <v>7</v>
      </c>
      <c r="R373" t="s">
        <v>14</v>
      </c>
      <c r="S373" t="s">
        <v>6</v>
      </c>
      <c r="U373" t="s">
        <v>5</v>
      </c>
      <c r="V373" t="str">
        <f t="shared" si="16"/>
        <v>ABDEGIJL</v>
      </c>
      <c r="X373" t="s">
        <v>211</v>
      </c>
      <c r="Y373" t="s">
        <v>212</v>
      </c>
      <c r="Z373" t="s">
        <v>221</v>
      </c>
      <c r="AA373" t="s">
        <v>219</v>
      </c>
      <c r="AB373" t="s">
        <v>222</v>
      </c>
      <c r="AC373" t="s">
        <v>216</v>
      </c>
      <c r="AD373" t="s">
        <v>217</v>
      </c>
      <c r="AE373" t="s">
        <v>213</v>
      </c>
    </row>
    <row r="374" spans="9:31" x14ac:dyDescent="0.3">
      <c r="I374">
        <v>343</v>
      </c>
      <c r="J374" t="s">
        <v>94</v>
      </c>
      <c r="K374" t="s">
        <v>15</v>
      </c>
      <c r="M374" t="s">
        <v>13</v>
      </c>
      <c r="N374" t="s">
        <v>12</v>
      </c>
      <c r="P374" t="s">
        <v>7</v>
      </c>
      <c r="R374" t="s">
        <v>14</v>
      </c>
      <c r="S374" t="s">
        <v>6</v>
      </c>
      <c r="T374" t="s">
        <v>97</v>
      </c>
      <c r="V374" t="str">
        <f t="shared" si="16"/>
        <v>ABDEGIJK</v>
      </c>
      <c r="X374" t="s">
        <v>211</v>
      </c>
      <c r="Y374" t="s">
        <v>212</v>
      </c>
      <c r="Z374" t="s">
        <v>221</v>
      </c>
      <c r="AA374" t="s">
        <v>219</v>
      </c>
      <c r="AB374" t="s">
        <v>222</v>
      </c>
      <c r="AC374" t="s">
        <v>216</v>
      </c>
      <c r="AD374" t="s">
        <v>213</v>
      </c>
      <c r="AE374" t="s">
        <v>218</v>
      </c>
    </row>
    <row r="375" spans="9:31" x14ac:dyDescent="0.3">
      <c r="I375">
        <v>344</v>
      </c>
      <c r="J375" t="s">
        <v>94</v>
      </c>
      <c r="K375" t="s">
        <v>15</v>
      </c>
      <c r="M375" t="s">
        <v>13</v>
      </c>
      <c r="N375" t="s">
        <v>12</v>
      </c>
      <c r="P375" t="s">
        <v>7</v>
      </c>
      <c r="Q375" t="s">
        <v>11</v>
      </c>
      <c r="T375" t="s">
        <v>97</v>
      </c>
      <c r="U375" t="s">
        <v>5</v>
      </c>
      <c r="V375" t="str">
        <f t="shared" si="16"/>
        <v>ABDEGHKL</v>
      </c>
      <c r="X375" t="s">
        <v>211</v>
      </c>
      <c r="Y375" t="s">
        <v>216</v>
      </c>
      <c r="Z375" t="s">
        <v>221</v>
      </c>
      <c r="AA375" t="s">
        <v>219</v>
      </c>
      <c r="AB375" t="s">
        <v>222</v>
      </c>
      <c r="AC375" t="s">
        <v>215</v>
      </c>
      <c r="AD375" t="s">
        <v>217</v>
      </c>
      <c r="AE375" t="s">
        <v>218</v>
      </c>
    </row>
    <row r="376" spans="9:31" x14ac:dyDescent="0.3">
      <c r="I376">
        <v>345</v>
      </c>
      <c r="J376" t="s">
        <v>94</v>
      </c>
      <c r="K376" t="s">
        <v>15</v>
      </c>
      <c r="M376" t="s">
        <v>13</v>
      </c>
      <c r="N376" t="s">
        <v>12</v>
      </c>
      <c r="P376" t="s">
        <v>7</v>
      </c>
      <c r="Q376" t="s">
        <v>11</v>
      </c>
      <c r="S376" t="s">
        <v>6</v>
      </c>
      <c r="U376" t="s">
        <v>5</v>
      </c>
      <c r="V376" t="str">
        <f t="shared" si="16"/>
        <v>ABDEGHJL</v>
      </c>
      <c r="X376" t="s">
        <v>215</v>
      </c>
      <c r="Y376" t="s">
        <v>212</v>
      </c>
      <c r="Z376" t="s">
        <v>221</v>
      </c>
      <c r="AA376" t="s">
        <v>219</v>
      </c>
      <c r="AB376" t="s">
        <v>222</v>
      </c>
      <c r="AC376" t="s">
        <v>216</v>
      </c>
      <c r="AD376" t="s">
        <v>217</v>
      </c>
      <c r="AE376" t="s">
        <v>211</v>
      </c>
    </row>
    <row r="377" spans="9:31" x14ac:dyDescent="0.3">
      <c r="I377">
        <v>346</v>
      </c>
      <c r="J377" t="s">
        <v>94</v>
      </c>
      <c r="K377" t="s">
        <v>15</v>
      </c>
      <c r="M377" t="s">
        <v>13</v>
      </c>
      <c r="N377" t="s">
        <v>12</v>
      </c>
      <c r="P377" t="s">
        <v>7</v>
      </c>
      <c r="Q377" t="s">
        <v>11</v>
      </c>
      <c r="S377" t="s">
        <v>6</v>
      </c>
      <c r="T377" t="s">
        <v>97</v>
      </c>
      <c r="V377" t="str">
        <f t="shared" si="16"/>
        <v>ABDEGHJK</v>
      </c>
      <c r="X377" t="s">
        <v>215</v>
      </c>
      <c r="Y377" t="s">
        <v>212</v>
      </c>
      <c r="Z377" t="s">
        <v>221</v>
      </c>
      <c r="AA377" t="s">
        <v>219</v>
      </c>
      <c r="AB377" t="s">
        <v>222</v>
      </c>
      <c r="AC377" t="s">
        <v>216</v>
      </c>
      <c r="AD377" t="s">
        <v>211</v>
      </c>
      <c r="AE377" t="s">
        <v>218</v>
      </c>
    </row>
    <row r="378" spans="9:31" x14ac:dyDescent="0.3">
      <c r="I378">
        <v>347</v>
      </c>
      <c r="J378" t="s">
        <v>94</v>
      </c>
      <c r="K378" t="s">
        <v>15</v>
      </c>
      <c r="M378" t="s">
        <v>13</v>
      </c>
      <c r="N378" t="s">
        <v>12</v>
      </c>
      <c r="P378" t="s">
        <v>7</v>
      </c>
      <c r="Q378" t="s">
        <v>11</v>
      </c>
      <c r="R378" t="s">
        <v>14</v>
      </c>
      <c r="U378" t="s">
        <v>5</v>
      </c>
      <c r="V378" t="str">
        <f t="shared" si="16"/>
        <v>ABDEGHIL</v>
      </c>
      <c r="X378" t="s">
        <v>211</v>
      </c>
      <c r="Y378" t="s">
        <v>216</v>
      </c>
      <c r="Z378" t="s">
        <v>221</v>
      </c>
      <c r="AA378" t="s">
        <v>219</v>
      </c>
      <c r="AB378" t="s">
        <v>222</v>
      </c>
      <c r="AC378" t="s">
        <v>215</v>
      </c>
      <c r="AD378" t="s">
        <v>217</v>
      </c>
      <c r="AE378" t="s">
        <v>213</v>
      </c>
    </row>
    <row r="379" spans="9:31" x14ac:dyDescent="0.3">
      <c r="I379">
        <v>348</v>
      </c>
      <c r="J379" t="s">
        <v>94</v>
      </c>
      <c r="K379" t="s">
        <v>15</v>
      </c>
      <c r="M379" t="s">
        <v>13</v>
      </c>
      <c r="N379" t="s">
        <v>12</v>
      </c>
      <c r="P379" t="s">
        <v>7</v>
      </c>
      <c r="Q379" t="s">
        <v>11</v>
      </c>
      <c r="R379" t="s">
        <v>14</v>
      </c>
      <c r="T379" t="s">
        <v>97</v>
      </c>
      <c r="V379" t="str">
        <f t="shared" si="16"/>
        <v>ABDEGHIK</v>
      </c>
      <c r="X379" t="s">
        <v>211</v>
      </c>
      <c r="Y379" t="s">
        <v>216</v>
      </c>
      <c r="Z379" t="s">
        <v>221</v>
      </c>
      <c r="AA379" t="s">
        <v>219</v>
      </c>
      <c r="AB379" t="s">
        <v>222</v>
      </c>
      <c r="AC379" t="s">
        <v>215</v>
      </c>
      <c r="AD379" t="s">
        <v>213</v>
      </c>
      <c r="AE379" t="s">
        <v>218</v>
      </c>
    </row>
    <row r="380" spans="9:31" x14ac:dyDescent="0.3">
      <c r="I380">
        <v>349</v>
      </c>
      <c r="J380" t="s">
        <v>94</v>
      </c>
      <c r="K380" t="s">
        <v>15</v>
      </c>
      <c r="M380" t="s">
        <v>13</v>
      </c>
      <c r="N380" t="s">
        <v>12</v>
      </c>
      <c r="P380" t="s">
        <v>7</v>
      </c>
      <c r="Q380" t="s">
        <v>11</v>
      </c>
      <c r="R380" t="s">
        <v>14</v>
      </c>
      <c r="S380" t="s">
        <v>6</v>
      </c>
      <c r="V380" t="str">
        <f t="shared" si="16"/>
        <v>ABDEGHIJ</v>
      </c>
      <c r="X380" t="s">
        <v>215</v>
      </c>
      <c r="Y380" t="s">
        <v>212</v>
      </c>
      <c r="Z380" t="s">
        <v>221</v>
      </c>
      <c r="AA380" t="s">
        <v>219</v>
      </c>
      <c r="AB380" t="s">
        <v>222</v>
      </c>
      <c r="AC380" t="s">
        <v>216</v>
      </c>
      <c r="AD380" t="s">
        <v>211</v>
      </c>
      <c r="AE380" t="s">
        <v>213</v>
      </c>
    </row>
    <row r="381" spans="9:31" x14ac:dyDescent="0.3">
      <c r="I381">
        <v>350</v>
      </c>
      <c r="J381" t="s">
        <v>94</v>
      </c>
      <c r="K381" t="s">
        <v>15</v>
      </c>
      <c r="M381" t="s">
        <v>13</v>
      </c>
      <c r="N381" t="s">
        <v>12</v>
      </c>
      <c r="O381" t="s">
        <v>9</v>
      </c>
      <c r="S381" t="s">
        <v>6</v>
      </c>
      <c r="T381" t="s">
        <v>97</v>
      </c>
      <c r="U381" t="s">
        <v>5</v>
      </c>
      <c r="V381" t="str">
        <f t="shared" si="16"/>
        <v>ABDEFJKL</v>
      </c>
      <c r="X381" t="s">
        <v>211</v>
      </c>
      <c r="Y381" t="s">
        <v>212</v>
      </c>
      <c r="Z381" t="s">
        <v>221</v>
      </c>
      <c r="AA381" t="s">
        <v>219</v>
      </c>
      <c r="AB381" t="s">
        <v>222</v>
      </c>
      <c r="AC381" t="s">
        <v>214</v>
      </c>
      <c r="AD381" t="s">
        <v>217</v>
      </c>
      <c r="AE381" t="s">
        <v>218</v>
      </c>
    </row>
    <row r="382" spans="9:31" x14ac:dyDescent="0.3">
      <c r="I382">
        <v>351</v>
      </c>
      <c r="J382" t="s">
        <v>94</v>
      </c>
      <c r="K382" t="s">
        <v>15</v>
      </c>
      <c r="M382" t="s">
        <v>13</v>
      </c>
      <c r="N382" t="s">
        <v>12</v>
      </c>
      <c r="O382" t="s">
        <v>9</v>
      </c>
      <c r="R382" t="s">
        <v>14</v>
      </c>
      <c r="T382" t="s">
        <v>97</v>
      </c>
      <c r="U382" t="s">
        <v>5</v>
      </c>
      <c r="V382" t="str">
        <f t="shared" si="16"/>
        <v>ABDEFIKL</v>
      </c>
      <c r="X382" t="s">
        <v>211</v>
      </c>
      <c r="Y382" t="s">
        <v>213</v>
      </c>
      <c r="Z382" t="s">
        <v>221</v>
      </c>
      <c r="AA382" t="s">
        <v>219</v>
      </c>
      <c r="AB382" t="s">
        <v>222</v>
      </c>
      <c r="AC382" t="s">
        <v>214</v>
      </c>
      <c r="AD382" t="s">
        <v>217</v>
      </c>
      <c r="AE382" t="s">
        <v>218</v>
      </c>
    </row>
    <row r="383" spans="9:31" x14ac:dyDescent="0.3">
      <c r="I383">
        <v>352</v>
      </c>
      <c r="J383" t="s">
        <v>94</v>
      </c>
      <c r="K383" t="s">
        <v>15</v>
      </c>
      <c r="M383" t="s">
        <v>13</v>
      </c>
      <c r="N383" t="s">
        <v>12</v>
      </c>
      <c r="O383" t="s">
        <v>9</v>
      </c>
      <c r="R383" t="s">
        <v>14</v>
      </c>
      <c r="S383" t="s">
        <v>6</v>
      </c>
      <c r="U383" t="s">
        <v>5</v>
      </c>
      <c r="V383" t="str">
        <f t="shared" si="16"/>
        <v>ABDEFIJL</v>
      </c>
      <c r="X383" t="s">
        <v>211</v>
      </c>
      <c r="Y383" t="s">
        <v>212</v>
      </c>
      <c r="Z383" t="s">
        <v>221</v>
      </c>
      <c r="AA383" t="s">
        <v>219</v>
      </c>
      <c r="AB383" t="s">
        <v>222</v>
      </c>
      <c r="AC383" t="s">
        <v>214</v>
      </c>
      <c r="AD383" t="s">
        <v>217</v>
      </c>
      <c r="AE383" t="s">
        <v>213</v>
      </c>
    </row>
    <row r="384" spans="9:31" x14ac:dyDescent="0.3">
      <c r="I384">
        <v>353</v>
      </c>
      <c r="J384" t="s">
        <v>94</v>
      </c>
      <c r="K384" t="s">
        <v>15</v>
      </c>
      <c r="M384" t="s">
        <v>13</v>
      </c>
      <c r="N384" t="s">
        <v>12</v>
      </c>
      <c r="O384" t="s">
        <v>9</v>
      </c>
      <c r="R384" t="s">
        <v>14</v>
      </c>
      <c r="S384" t="s">
        <v>6</v>
      </c>
      <c r="T384" t="s">
        <v>97</v>
      </c>
      <c r="V384" t="str">
        <f t="shared" si="16"/>
        <v>ABDEFIJK</v>
      </c>
      <c r="X384" t="s">
        <v>211</v>
      </c>
      <c r="Y384" t="s">
        <v>212</v>
      </c>
      <c r="Z384" t="s">
        <v>221</v>
      </c>
      <c r="AA384" t="s">
        <v>219</v>
      </c>
      <c r="AB384" t="s">
        <v>222</v>
      </c>
      <c r="AC384" t="s">
        <v>214</v>
      </c>
      <c r="AD384" t="s">
        <v>213</v>
      </c>
      <c r="AE384" t="s">
        <v>218</v>
      </c>
    </row>
    <row r="385" spans="9:31" x14ac:dyDescent="0.3">
      <c r="I385">
        <v>354</v>
      </c>
      <c r="J385" t="s">
        <v>94</v>
      </c>
      <c r="K385" t="s">
        <v>15</v>
      </c>
      <c r="M385" t="s">
        <v>13</v>
      </c>
      <c r="N385" t="s">
        <v>12</v>
      </c>
      <c r="O385" t="s">
        <v>9</v>
      </c>
      <c r="Q385" t="s">
        <v>11</v>
      </c>
      <c r="T385" t="s">
        <v>97</v>
      </c>
      <c r="U385" t="s">
        <v>5</v>
      </c>
      <c r="V385" t="str">
        <f t="shared" si="16"/>
        <v>ABDEFHKL</v>
      </c>
      <c r="X385" t="s">
        <v>215</v>
      </c>
      <c r="Y385" t="s">
        <v>211</v>
      </c>
      <c r="Z385" t="s">
        <v>221</v>
      </c>
      <c r="AA385" t="s">
        <v>219</v>
      </c>
      <c r="AB385" t="s">
        <v>222</v>
      </c>
      <c r="AC385" t="s">
        <v>214</v>
      </c>
      <c r="AD385" t="s">
        <v>217</v>
      </c>
      <c r="AE385" t="s">
        <v>218</v>
      </c>
    </row>
    <row r="386" spans="9:31" x14ac:dyDescent="0.3">
      <c r="I386">
        <v>355</v>
      </c>
      <c r="J386" t="s">
        <v>94</v>
      </c>
      <c r="K386" t="s">
        <v>15</v>
      </c>
      <c r="M386" t="s">
        <v>13</v>
      </c>
      <c r="N386" t="s">
        <v>12</v>
      </c>
      <c r="O386" t="s">
        <v>9</v>
      </c>
      <c r="Q386" t="s">
        <v>11</v>
      </c>
      <c r="S386" t="s">
        <v>6</v>
      </c>
      <c r="U386" t="s">
        <v>5</v>
      </c>
      <c r="V386" t="str">
        <f t="shared" si="16"/>
        <v>ABDEFHJL</v>
      </c>
      <c r="X386" t="s">
        <v>215</v>
      </c>
      <c r="Y386" t="s">
        <v>212</v>
      </c>
      <c r="Z386" t="s">
        <v>221</v>
      </c>
      <c r="AA386" t="s">
        <v>219</v>
      </c>
      <c r="AB386" t="s">
        <v>222</v>
      </c>
      <c r="AC386" t="s">
        <v>214</v>
      </c>
      <c r="AD386" t="s">
        <v>217</v>
      </c>
      <c r="AE386" t="s">
        <v>211</v>
      </c>
    </row>
    <row r="387" spans="9:31" x14ac:dyDescent="0.3">
      <c r="I387">
        <v>356</v>
      </c>
      <c r="J387" t="s">
        <v>94</v>
      </c>
      <c r="K387" t="s">
        <v>15</v>
      </c>
      <c r="M387" t="s">
        <v>13</v>
      </c>
      <c r="N387" t="s">
        <v>12</v>
      </c>
      <c r="O387" t="s">
        <v>9</v>
      </c>
      <c r="Q387" t="s">
        <v>11</v>
      </c>
      <c r="S387" t="s">
        <v>6</v>
      </c>
      <c r="T387" t="s">
        <v>97</v>
      </c>
      <c r="V387" t="str">
        <f t="shared" si="16"/>
        <v>ABDEFHJK</v>
      </c>
      <c r="X387" t="s">
        <v>215</v>
      </c>
      <c r="Y387" t="s">
        <v>212</v>
      </c>
      <c r="Z387" t="s">
        <v>221</v>
      </c>
      <c r="AA387" t="s">
        <v>219</v>
      </c>
      <c r="AB387" t="s">
        <v>222</v>
      </c>
      <c r="AC387" t="s">
        <v>214</v>
      </c>
      <c r="AD387" t="s">
        <v>211</v>
      </c>
      <c r="AE387" t="s">
        <v>218</v>
      </c>
    </row>
    <row r="388" spans="9:31" x14ac:dyDescent="0.3">
      <c r="I388">
        <v>357</v>
      </c>
      <c r="J388" t="s">
        <v>94</v>
      </c>
      <c r="K388" t="s">
        <v>15</v>
      </c>
      <c r="M388" t="s">
        <v>13</v>
      </c>
      <c r="N388" t="s">
        <v>12</v>
      </c>
      <c r="O388" t="s">
        <v>9</v>
      </c>
      <c r="Q388" t="s">
        <v>11</v>
      </c>
      <c r="R388" t="s">
        <v>14</v>
      </c>
      <c r="U388" t="s">
        <v>5</v>
      </c>
      <c r="V388" t="str">
        <f t="shared" si="16"/>
        <v>ABDEFHIL</v>
      </c>
      <c r="X388" t="s">
        <v>215</v>
      </c>
      <c r="Y388" t="s">
        <v>211</v>
      </c>
      <c r="Z388" t="s">
        <v>221</v>
      </c>
      <c r="AA388" t="s">
        <v>219</v>
      </c>
      <c r="AB388" t="s">
        <v>222</v>
      </c>
      <c r="AC388" t="s">
        <v>214</v>
      </c>
      <c r="AD388" t="s">
        <v>217</v>
      </c>
      <c r="AE388" t="s">
        <v>213</v>
      </c>
    </row>
    <row r="389" spans="9:31" x14ac:dyDescent="0.3">
      <c r="I389">
        <v>358</v>
      </c>
      <c r="J389" t="s">
        <v>94</v>
      </c>
      <c r="K389" t="s">
        <v>15</v>
      </c>
      <c r="M389" t="s">
        <v>13</v>
      </c>
      <c r="N389" t="s">
        <v>12</v>
      </c>
      <c r="O389" t="s">
        <v>9</v>
      </c>
      <c r="Q389" t="s">
        <v>11</v>
      </c>
      <c r="R389" t="s">
        <v>14</v>
      </c>
      <c r="T389" t="s">
        <v>97</v>
      </c>
      <c r="V389" t="str">
        <f t="shared" si="16"/>
        <v>ABDEFHIK</v>
      </c>
      <c r="X389" t="s">
        <v>215</v>
      </c>
      <c r="Y389" t="s">
        <v>211</v>
      </c>
      <c r="Z389" t="s">
        <v>221</v>
      </c>
      <c r="AA389" t="s">
        <v>219</v>
      </c>
      <c r="AB389" t="s">
        <v>222</v>
      </c>
      <c r="AC389" t="s">
        <v>214</v>
      </c>
      <c r="AD389" t="s">
        <v>213</v>
      </c>
      <c r="AE389" t="s">
        <v>218</v>
      </c>
    </row>
    <row r="390" spans="9:31" x14ac:dyDescent="0.3">
      <c r="I390">
        <v>359</v>
      </c>
      <c r="J390" t="s">
        <v>94</v>
      </c>
      <c r="K390" t="s">
        <v>15</v>
      </c>
      <c r="M390" t="s">
        <v>13</v>
      </c>
      <c r="N390" t="s">
        <v>12</v>
      </c>
      <c r="O390" t="s">
        <v>9</v>
      </c>
      <c r="Q390" t="s">
        <v>11</v>
      </c>
      <c r="R390" t="s">
        <v>14</v>
      </c>
      <c r="S390" t="s">
        <v>6</v>
      </c>
      <c r="V390" t="str">
        <f t="shared" si="16"/>
        <v>ABDEFHIJ</v>
      </c>
      <c r="X390" t="s">
        <v>215</v>
      </c>
      <c r="Y390" t="s">
        <v>212</v>
      </c>
      <c r="Z390" t="s">
        <v>221</v>
      </c>
      <c r="AA390" t="s">
        <v>219</v>
      </c>
      <c r="AB390" t="s">
        <v>222</v>
      </c>
      <c r="AC390" t="s">
        <v>214</v>
      </c>
      <c r="AD390" t="s">
        <v>211</v>
      </c>
      <c r="AE390" t="s">
        <v>213</v>
      </c>
    </row>
    <row r="391" spans="9:31" x14ac:dyDescent="0.3">
      <c r="I391">
        <v>360</v>
      </c>
      <c r="J391" t="s">
        <v>94</v>
      </c>
      <c r="K391" t="s">
        <v>15</v>
      </c>
      <c r="M391" t="s">
        <v>13</v>
      </c>
      <c r="N391" t="s">
        <v>12</v>
      </c>
      <c r="O391" t="s">
        <v>9</v>
      </c>
      <c r="P391" t="s">
        <v>7</v>
      </c>
      <c r="T391" t="s">
        <v>97</v>
      </c>
      <c r="U391" t="s">
        <v>5</v>
      </c>
      <c r="V391" t="str">
        <f t="shared" si="16"/>
        <v>ABDEFGKL</v>
      </c>
      <c r="X391" t="s">
        <v>211</v>
      </c>
      <c r="Y391" t="s">
        <v>216</v>
      </c>
      <c r="Z391" t="s">
        <v>221</v>
      </c>
      <c r="AA391" t="s">
        <v>219</v>
      </c>
      <c r="AB391" t="s">
        <v>222</v>
      </c>
      <c r="AC391" t="s">
        <v>214</v>
      </c>
      <c r="AD391" t="s">
        <v>217</v>
      </c>
      <c r="AE391" t="s">
        <v>218</v>
      </c>
    </row>
    <row r="392" spans="9:31" x14ac:dyDescent="0.3">
      <c r="I392">
        <v>361</v>
      </c>
      <c r="J392" t="s">
        <v>94</v>
      </c>
      <c r="K392" t="s">
        <v>15</v>
      </c>
      <c r="M392" t="s">
        <v>13</v>
      </c>
      <c r="N392" t="s">
        <v>12</v>
      </c>
      <c r="O392" t="s">
        <v>9</v>
      </c>
      <c r="P392" t="s">
        <v>7</v>
      </c>
      <c r="S392" t="s">
        <v>6</v>
      </c>
      <c r="U392" t="s">
        <v>5</v>
      </c>
      <c r="V392" t="str">
        <f t="shared" si="16"/>
        <v>ABDEFGJL</v>
      </c>
      <c r="X392" t="s">
        <v>211</v>
      </c>
      <c r="Y392" t="s">
        <v>216</v>
      </c>
      <c r="Z392" t="s">
        <v>221</v>
      </c>
      <c r="AA392" t="s">
        <v>219</v>
      </c>
      <c r="AB392" t="s">
        <v>222</v>
      </c>
      <c r="AC392" t="s">
        <v>214</v>
      </c>
      <c r="AD392" t="s">
        <v>217</v>
      </c>
      <c r="AE392" t="s">
        <v>212</v>
      </c>
    </row>
    <row r="393" spans="9:31" x14ac:dyDescent="0.3">
      <c r="I393">
        <v>362</v>
      </c>
      <c r="J393" t="s">
        <v>94</v>
      </c>
      <c r="K393" t="s">
        <v>15</v>
      </c>
      <c r="M393" t="s">
        <v>13</v>
      </c>
      <c r="N393" t="s">
        <v>12</v>
      </c>
      <c r="O393" t="s">
        <v>9</v>
      </c>
      <c r="P393" t="s">
        <v>7</v>
      </c>
      <c r="S393" t="s">
        <v>6</v>
      </c>
      <c r="T393" t="s">
        <v>97</v>
      </c>
      <c r="V393" t="str">
        <f t="shared" si="16"/>
        <v>ABDEFGJK</v>
      </c>
      <c r="X393" t="s">
        <v>211</v>
      </c>
      <c r="Y393" t="s">
        <v>216</v>
      </c>
      <c r="Z393" t="s">
        <v>221</v>
      </c>
      <c r="AA393" t="s">
        <v>219</v>
      </c>
      <c r="AB393" t="s">
        <v>222</v>
      </c>
      <c r="AC393" t="s">
        <v>214</v>
      </c>
      <c r="AD393" t="s">
        <v>212</v>
      </c>
      <c r="AE393" t="s">
        <v>218</v>
      </c>
    </row>
    <row r="394" spans="9:31" x14ac:dyDescent="0.3">
      <c r="I394">
        <v>363</v>
      </c>
      <c r="J394" t="s">
        <v>94</v>
      </c>
      <c r="K394" t="s">
        <v>15</v>
      </c>
      <c r="M394" t="s">
        <v>13</v>
      </c>
      <c r="N394" t="s">
        <v>12</v>
      </c>
      <c r="O394" t="s">
        <v>9</v>
      </c>
      <c r="P394" t="s">
        <v>7</v>
      </c>
      <c r="R394" t="s">
        <v>14</v>
      </c>
      <c r="U394" t="s">
        <v>5</v>
      </c>
      <c r="V394" t="str">
        <f t="shared" si="16"/>
        <v>ABDEFGIL</v>
      </c>
      <c r="X394" t="s">
        <v>211</v>
      </c>
      <c r="Y394" t="s">
        <v>216</v>
      </c>
      <c r="Z394" t="s">
        <v>221</v>
      </c>
      <c r="AA394" t="s">
        <v>219</v>
      </c>
      <c r="AB394" t="s">
        <v>222</v>
      </c>
      <c r="AC394" t="s">
        <v>214</v>
      </c>
      <c r="AD394" t="s">
        <v>217</v>
      </c>
      <c r="AE394" t="s">
        <v>213</v>
      </c>
    </row>
    <row r="395" spans="9:31" x14ac:dyDescent="0.3">
      <c r="I395">
        <v>364</v>
      </c>
      <c r="J395" t="s">
        <v>94</v>
      </c>
      <c r="K395" t="s">
        <v>15</v>
      </c>
      <c r="M395" t="s">
        <v>13</v>
      </c>
      <c r="N395" t="s">
        <v>12</v>
      </c>
      <c r="O395" t="s">
        <v>9</v>
      </c>
      <c r="P395" t="s">
        <v>7</v>
      </c>
      <c r="R395" t="s">
        <v>14</v>
      </c>
      <c r="T395" t="s">
        <v>97</v>
      </c>
      <c r="V395" t="str">
        <f t="shared" si="16"/>
        <v>ABDEFGIK</v>
      </c>
      <c r="X395" t="s">
        <v>211</v>
      </c>
      <c r="Y395" t="s">
        <v>216</v>
      </c>
      <c r="Z395" t="s">
        <v>221</v>
      </c>
      <c r="AA395" t="s">
        <v>219</v>
      </c>
      <c r="AB395" t="s">
        <v>222</v>
      </c>
      <c r="AC395" t="s">
        <v>214</v>
      </c>
      <c r="AD395" t="s">
        <v>213</v>
      </c>
      <c r="AE395" t="s">
        <v>218</v>
      </c>
    </row>
    <row r="396" spans="9:31" x14ac:dyDescent="0.3">
      <c r="I396">
        <v>365</v>
      </c>
      <c r="J396" t="s">
        <v>94</v>
      </c>
      <c r="K396" t="s">
        <v>15</v>
      </c>
      <c r="M396" t="s">
        <v>13</v>
      </c>
      <c r="N396" t="s">
        <v>12</v>
      </c>
      <c r="O396" t="s">
        <v>9</v>
      </c>
      <c r="P396" t="s">
        <v>7</v>
      </c>
      <c r="R396" t="s">
        <v>14</v>
      </c>
      <c r="S396" t="s">
        <v>6</v>
      </c>
      <c r="V396" t="str">
        <f t="shared" si="16"/>
        <v>ABDEFGIJ</v>
      </c>
      <c r="X396" t="s">
        <v>211</v>
      </c>
      <c r="Y396" t="s">
        <v>216</v>
      </c>
      <c r="Z396" t="s">
        <v>221</v>
      </c>
      <c r="AA396" t="s">
        <v>219</v>
      </c>
      <c r="AB396" t="s">
        <v>222</v>
      </c>
      <c r="AC396" t="s">
        <v>214</v>
      </c>
      <c r="AD396" t="s">
        <v>213</v>
      </c>
      <c r="AE396" t="s">
        <v>212</v>
      </c>
    </row>
    <row r="397" spans="9:31" x14ac:dyDescent="0.3">
      <c r="I397">
        <v>366</v>
      </c>
      <c r="J397" t="s">
        <v>94</v>
      </c>
      <c r="K397" t="s">
        <v>15</v>
      </c>
      <c r="M397" t="s">
        <v>13</v>
      </c>
      <c r="N397" t="s">
        <v>12</v>
      </c>
      <c r="O397" t="s">
        <v>9</v>
      </c>
      <c r="P397" t="s">
        <v>7</v>
      </c>
      <c r="Q397" t="s">
        <v>11</v>
      </c>
      <c r="U397" t="s">
        <v>5</v>
      </c>
      <c r="V397" t="str">
        <f t="shared" si="16"/>
        <v>ABDEFGHL</v>
      </c>
      <c r="X397" t="s">
        <v>215</v>
      </c>
      <c r="Y397" t="s">
        <v>216</v>
      </c>
      <c r="Z397" t="s">
        <v>221</v>
      </c>
      <c r="AA397" t="s">
        <v>219</v>
      </c>
      <c r="AB397" t="s">
        <v>222</v>
      </c>
      <c r="AC397" t="s">
        <v>214</v>
      </c>
      <c r="AD397" t="s">
        <v>217</v>
      </c>
      <c r="AE397" t="s">
        <v>211</v>
      </c>
    </row>
    <row r="398" spans="9:31" x14ac:dyDescent="0.3">
      <c r="I398">
        <v>367</v>
      </c>
      <c r="J398" t="s">
        <v>94</v>
      </c>
      <c r="K398" t="s">
        <v>15</v>
      </c>
      <c r="M398" t="s">
        <v>13</v>
      </c>
      <c r="N398" t="s">
        <v>12</v>
      </c>
      <c r="O398" t="s">
        <v>9</v>
      </c>
      <c r="P398" t="s">
        <v>7</v>
      </c>
      <c r="Q398" t="s">
        <v>11</v>
      </c>
      <c r="T398" t="s">
        <v>97</v>
      </c>
      <c r="V398" t="str">
        <f t="shared" si="16"/>
        <v>ABDEFGHK</v>
      </c>
      <c r="X398" t="s">
        <v>215</v>
      </c>
      <c r="Y398" t="s">
        <v>216</v>
      </c>
      <c r="Z398" t="s">
        <v>221</v>
      </c>
      <c r="AA398" t="s">
        <v>219</v>
      </c>
      <c r="AB398" t="s">
        <v>222</v>
      </c>
      <c r="AC398" t="s">
        <v>214</v>
      </c>
      <c r="AD398" t="s">
        <v>211</v>
      </c>
      <c r="AE398" t="s">
        <v>218</v>
      </c>
    </row>
    <row r="399" spans="9:31" x14ac:dyDescent="0.3">
      <c r="I399">
        <v>368</v>
      </c>
      <c r="J399" t="s">
        <v>94</v>
      </c>
      <c r="K399" t="s">
        <v>15</v>
      </c>
      <c r="M399" t="s">
        <v>13</v>
      </c>
      <c r="N399" t="s">
        <v>12</v>
      </c>
      <c r="O399" t="s">
        <v>9</v>
      </c>
      <c r="P399" t="s">
        <v>7</v>
      </c>
      <c r="Q399" t="s">
        <v>11</v>
      </c>
      <c r="S399" t="s">
        <v>6</v>
      </c>
      <c r="V399" t="str">
        <f t="shared" si="16"/>
        <v>ABDEFGHJ</v>
      </c>
      <c r="X399" t="s">
        <v>215</v>
      </c>
      <c r="Y399" t="s">
        <v>216</v>
      </c>
      <c r="Z399" t="s">
        <v>221</v>
      </c>
      <c r="AA399" t="s">
        <v>219</v>
      </c>
      <c r="AB399" t="s">
        <v>222</v>
      </c>
      <c r="AC399" t="s">
        <v>214</v>
      </c>
      <c r="AD399" t="s">
        <v>211</v>
      </c>
      <c r="AE399" t="s">
        <v>212</v>
      </c>
    </row>
    <row r="400" spans="9:31" x14ac:dyDescent="0.3">
      <c r="I400">
        <v>369</v>
      </c>
      <c r="J400" t="s">
        <v>94</v>
      </c>
      <c r="K400" t="s">
        <v>15</v>
      </c>
      <c r="M400" t="s">
        <v>13</v>
      </c>
      <c r="N400" t="s">
        <v>12</v>
      </c>
      <c r="O400" t="s">
        <v>9</v>
      </c>
      <c r="P400" t="s">
        <v>7</v>
      </c>
      <c r="Q400" t="s">
        <v>11</v>
      </c>
      <c r="R400" t="s">
        <v>14</v>
      </c>
      <c r="V400" t="str">
        <f t="shared" si="16"/>
        <v>ABDEFGHI</v>
      </c>
      <c r="X400" t="s">
        <v>215</v>
      </c>
      <c r="Y400" t="s">
        <v>216</v>
      </c>
      <c r="Z400" t="s">
        <v>221</v>
      </c>
      <c r="AA400" t="s">
        <v>219</v>
      </c>
      <c r="AB400" t="s">
        <v>222</v>
      </c>
      <c r="AC400" t="s">
        <v>214</v>
      </c>
      <c r="AD400" t="s">
        <v>211</v>
      </c>
      <c r="AE400" t="s">
        <v>213</v>
      </c>
    </row>
    <row r="401" spans="9:31" x14ac:dyDescent="0.3">
      <c r="I401">
        <v>370</v>
      </c>
      <c r="J401" t="s">
        <v>94</v>
      </c>
      <c r="K401" t="s">
        <v>15</v>
      </c>
      <c r="L401" t="s">
        <v>16</v>
      </c>
      <c r="Q401" t="s">
        <v>11</v>
      </c>
      <c r="R401" t="s">
        <v>14</v>
      </c>
      <c r="S401" t="s">
        <v>6</v>
      </c>
      <c r="T401" t="s">
        <v>97</v>
      </c>
      <c r="U401" t="s">
        <v>5</v>
      </c>
      <c r="V401" t="str">
        <f t="shared" si="16"/>
        <v>ABCHIJKL</v>
      </c>
      <c r="X401" t="s">
        <v>213</v>
      </c>
      <c r="Y401" t="s">
        <v>212</v>
      </c>
      <c r="Z401" t="s">
        <v>221</v>
      </c>
      <c r="AA401" t="s">
        <v>220</v>
      </c>
      <c r="AB401" t="s">
        <v>222</v>
      </c>
      <c r="AC401" t="s">
        <v>215</v>
      </c>
      <c r="AD401" t="s">
        <v>217</v>
      </c>
      <c r="AE401" t="s">
        <v>218</v>
      </c>
    </row>
    <row r="402" spans="9:31" x14ac:dyDescent="0.3">
      <c r="I402">
        <v>371</v>
      </c>
      <c r="J402" t="s">
        <v>94</v>
      </c>
      <c r="K402" t="s">
        <v>15</v>
      </c>
      <c r="L402" t="s">
        <v>16</v>
      </c>
      <c r="P402" t="s">
        <v>7</v>
      </c>
      <c r="R402" t="s">
        <v>14</v>
      </c>
      <c r="S402" t="s">
        <v>6</v>
      </c>
      <c r="T402" t="s">
        <v>97</v>
      </c>
      <c r="U402" t="s">
        <v>5</v>
      </c>
      <c r="V402" t="str">
        <f t="shared" si="16"/>
        <v>ABCGIJKL</v>
      </c>
      <c r="X402" t="s">
        <v>213</v>
      </c>
      <c r="Y402" t="s">
        <v>212</v>
      </c>
      <c r="Z402" t="s">
        <v>221</v>
      </c>
      <c r="AA402" t="s">
        <v>220</v>
      </c>
      <c r="AB402" t="s">
        <v>222</v>
      </c>
      <c r="AC402" t="s">
        <v>216</v>
      </c>
      <c r="AD402" t="s">
        <v>217</v>
      </c>
      <c r="AE402" t="s">
        <v>218</v>
      </c>
    </row>
    <row r="403" spans="9:31" x14ac:dyDescent="0.3">
      <c r="I403">
        <v>372</v>
      </c>
      <c r="J403" t="s">
        <v>94</v>
      </c>
      <c r="K403" t="s">
        <v>15</v>
      </c>
      <c r="L403" t="s">
        <v>16</v>
      </c>
      <c r="P403" t="s">
        <v>7</v>
      </c>
      <c r="Q403" t="s">
        <v>11</v>
      </c>
      <c r="S403" t="s">
        <v>6</v>
      </c>
      <c r="T403" t="s">
        <v>97</v>
      </c>
      <c r="U403" t="s">
        <v>5</v>
      </c>
      <c r="V403" t="str">
        <f t="shared" si="16"/>
        <v>ABCGHJKL</v>
      </c>
      <c r="X403" t="s">
        <v>215</v>
      </c>
      <c r="Y403" t="s">
        <v>212</v>
      </c>
      <c r="Z403" t="s">
        <v>221</v>
      </c>
      <c r="AA403" t="s">
        <v>220</v>
      </c>
      <c r="AB403" t="s">
        <v>222</v>
      </c>
      <c r="AC403" t="s">
        <v>216</v>
      </c>
      <c r="AD403" t="s">
        <v>217</v>
      </c>
      <c r="AE403" t="s">
        <v>218</v>
      </c>
    </row>
    <row r="404" spans="9:31" x14ac:dyDescent="0.3">
      <c r="I404">
        <v>373</v>
      </c>
      <c r="J404" t="s">
        <v>94</v>
      </c>
      <c r="K404" t="s">
        <v>15</v>
      </c>
      <c r="L404" t="s">
        <v>16</v>
      </c>
      <c r="P404" t="s">
        <v>7</v>
      </c>
      <c r="Q404" t="s">
        <v>11</v>
      </c>
      <c r="R404" t="s">
        <v>14</v>
      </c>
      <c r="T404" t="s">
        <v>97</v>
      </c>
      <c r="U404" t="s">
        <v>5</v>
      </c>
      <c r="V404" t="str">
        <f t="shared" si="16"/>
        <v>ABCGHIKL</v>
      </c>
      <c r="X404" t="s">
        <v>213</v>
      </c>
      <c r="Y404" t="s">
        <v>216</v>
      </c>
      <c r="Z404" t="s">
        <v>221</v>
      </c>
      <c r="AA404" t="s">
        <v>220</v>
      </c>
      <c r="AB404" t="s">
        <v>222</v>
      </c>
      <c r="AC404" t="s">
        <v>215</v>
      </c>
      <c r="AD404" t="s">
        <v>217</v>
      </c>
      <c r="AE404" t="s">
        <v>218</v>
      </c>
    </row>
    <row r="405" spans="9:31" x14ac:dyDescent="0.3">
      <c r="I405">
        <v>374</v>
      </c>
      <c r="J405" t="s">
        <v>94</v>
      </c>
      <c r="K405" t="s">
        <v>15</v>
      </c>
      <c r="L405" t="s">
        <v>16</v>
      </c>
      <c r="P405" t="s">
        <v>7</v>
      </c>
      <c r="Q405" t="s">
        <v>11</v>
      </c>
      <c r="R405" t="s">
        <v>14</v>
      </c>
      <c r="S405" t="s">
        <v>6</v>
      </c>
      <c r="U405" t="s">
        <v>5</v>
      </c>
      <c r="V405" t="str">
        <f t="shared" si="16"/>
        <v>ABCGHIJL</v>
      </c>
      <c r="X405" t="s">
        <v>215</v>
      </c>
      <c r="Y405" t="s">
        <v>212</v>
      </c>
      <c r="Z405" t="s">
        <v>221</v>
      </c>
      <c r="AA405" t="s">
        <v>220</v>
      </c>
      <c r="AB405" t="s">
        <v>222</v>
      </c>
      <c r="AC405" t="s">
        <v>216</v>
      </c>
      <c r="AD405" t="s">
        <v>217</v>
      </c>
      <c r="AE405" t="s">
        <v>213</v>
      </c>
    </row>
    <row r="406" spans="9:31" x14ac:dyDescent="0.3">
      <c r="I406">
        <v>375</v>
      </c>
      <c r="J406" t="s">
        <v>94</v>
      </c>
      <c r="K406" t="s">
        <v>15</v>
      </c>
      <c r="L406" t="s">
        <v>16</v>
      </c>
      <c r="P406" t="s">
        <v>7</v>
      </c>
      <c r="Q406" t="s">
        <v>11</v>
      </c>
      <c r="R406" t="s">
        <v>14</v>
      </c>
      <c r="S406" t="s">
        <v>6</v>
      </c>
      <c r="T406" t="s">
        <v>97</v>
      </c>
      <c r="V406" t="str">
        <f t="shared" si="16"/>
        <v>ABCGHIJK</v>
      </c>
      <c r="X406" t="s">
        <v>215</v>
      </c>
      <c r="Y406" t="s">
        <v>212</v>
      </c>
      <c r="Z406" t="s">
        <v>221</v>
      </c>
      <c r="AA406" t="s">
        <v>220</v>
      </c>
      <c r="AB406" t="s">
        <v>222</v>
      </c>
      <c r="AC406" t="s">
        <v>216</v>
      </c>
      <c r="AD406" t="s">
        <v>213</v>
      </c>
      <c r="AE406" t="s">
        <v>218</v>
      </c>
    </row>
    <row r="407" spans="9:31" x14ac:dyDescent="0.3">
      <c r="I407">
        <v>376</v>
      </c>
      <c r="J407" t="s">
        <v>94</v>
      </c>
      <c r="K407" t="s">
        <v>15</v>
      </c>
      <c r="L407" t="s">
        <v>16</v>
      </c>
      <c r="O407" t="s">
        <v>9</v>
      </c>
      <c r="R407" t="s">
        <v>14</v>
      </c>
      <c r="S407" t="s">
        <v>6</v>
      </c>
      <c r="T407" t="s">
        <v>97</v>
      </c>
      <c r="U407" t="s">
        <v>5</v>
      </c>
      <c r="V407" t="str">
        <f t="shared" si="16"/>
        <v>ABCFIJKL</v>
      </c>
      <c r="X407" t="s">
        <v>213</v>
      </c>
      <c r="Y407" t="s">
        <v>212</v>
      </c>
      <c r="Z407" t="s">
        <v>221</v>
      </c>
      <c r="AA407" t="s">
        <v>220</v>
      </c>
      <c r="AB407" t="s">
        <v>222</v>
      </c>
      <c r="AC407" t="s">
        <v>214</v>
      </c>
      <c r="AD407" t="s">
        <v>217</v>
      </c>
      <c r="AE407" t="s">
        <v>218</v>
      </c>
    </row>
    <row r="408" spans="9:31" x14ac:dyDescent="0.3">
      <c r="I408">
        <v>377</v>
      </c>
      <c r="J408" t="s">
        <v>94</v>
      </c>
      <c r="K408" t="s">
        <v>15</v>
      </c>
      <c r="L408" t="s">
        <v>16</v>
      </c>
      <c r="O408" t="s">
        <v>9</v>
      </c>
      <c r="Q408" t="s">
        <v>11</v>
      </c>
      <c r="S408" t="s">
        <v>6</v>
      </c>
      <c r="T408" t="s">
        <v>97</v>
      </c>
      <c r="U408" t="s">
        <v>5</v>
      </c>
      <c r="V408" t="str">
        <f t="shared" si="16"/>
        <v>ABCFHJKL</v>
      </c>
      <c r="X408" t="s">
        <v>215</v>
      </c>
      <c r="Y408" t="s">
        <v>212</v>
      </c>
      <c r="Z408" t="s">
        <v>221</v>
      </c>
      <c r="AA408" t="s">
        <v>220</v>
      </c>
      <c r="AB408" t="s">
        <v>222</v>
      </c>
      <c r="AC408" t="s">
        <v>214</v>
      </c>
      <c r="AD408" t="s">
        <v>217</v>
      </c>
      <c r="AE408" t="s">
        <v>218</v>
      </c>
    </row>
    <row r="409" spans="9:31" x14ac:dyDescent="0.3">
      <c r="I409">
        <v>378</v>
      </c>
      <c r="J409" t="s">
        <v>94</v>
      </c>
      <c r="K409" t="s">
        <v>15</v>
      </c>
      <c r="L409" t="s">
        <v>16</v>
      </c>
      <c r="O409" t="s">
        <v>9</v>
      </c>
      <c r="Q409" t="s">
        <v>11</v>
      </c>
      <c r="R409" t="s">
        <v>14</v>
      </c>
      <c r="T409" t="s">
        <v>97</v>
      </c>
      <c r="U409" t="s">
        <v>5</v>
      </c>
      <c r="V409" t="str">
        <f t="shared" si="16"/>
        <v>ABCFHIKL</v>
      </c>
      <c r="X409" t="s">
        <v>215</v>
      </c>
      <c r="Y409" t="s">
        <v>213</v>
      </c>
      <c r="Z409" t="s">
        <v>221</v>
      </c>
      <c r="AA409" t="s">
        <v>220</v>
      </c>
      <c r="AB409" t="s">
        <v>222</v>
      </c>
      <c r="AC409" t="s">
        <v>214</v>
      </c>
      <c r="AD409" t="s">
        <v>217</v>
      </c>
      <c r="AE409" t="s">
        <v>218</v>
      </c>
    </row>
    <row r="410" spans="9:31" x14ac:dyDescent="0.3">
      <c r="I410">
        <v>379</v>
      </c>
      <c r="J410" t="s">
        <v>94</v>
      </c>
      <c r="K410" t="s">
        <v>15</v>
      </c>
      <c r="L410" t="s">
        <v>16</v>
      </c>
      <c r="O410" t="s">
        <v>9</v>
      </c>
      <c r="Q410" t="s">
        <v>11</v>
      </c>
      <c r="R410" t="s">
        <v>14</v>
      </c>
      <c r="S410" t="s">
        <v>6</v>
      </c>
      <c r="U410" t="s">
        <v>5</v>
      </c>
      <c r="V410" t="str">
        <f t="shared" si="16"/>
        <v>ABCFHIJL</v>
      </c>
      <c r="X410" t="s">
        <v>215</v>
      </c>
      <c r="Y410" t="s">
        <v>212</v>
      </c>
      <c r="Z410" t="s">
        <v>221</v>
      </c>
      <c r="AA410" t="s">
        <v>220</v>
      </c>
      <c r="AB410" t="s">
        <v>222</v>
      </c>
      <c r="AC410" t="s">
        <v>214</v>
      </c>
      <c r="AD410" t="s">
        <v>217</v>
      </c>
      <c r="AE410" t="s">
        <v>213</v>
      </c>
    </row>
    <row r="411" spans="9:31" x14ac:dyDescent="0.3">
      <c r="I411">
        <v>380</v>
      </c>
      <c r="J411" t="s">
        <v>94</v>
      </c>
      <c r="K411" t="s">
        <v>15</v>
      </c>
      <c r="L411" t="s">
        <v>16</v>
      </c>
      <c r="O411" t="s">
        <v>9</v>
      </c>
      <c r="Q411" t="s">
        <v>11</v>
      </c>
      <c r="R411" t="s">
        <v>14</v>
      </c>
      <c r="S411" t="s">
        <v>6</v>
      </c>
      <c r="T411" t="s">
        <v>97</v>
      </c>
      <c r="V411" t="str">
        <f t="shared" si="16"/>
        <v>ABCFHIJK</v>
      </c>
      <c r="X411" t="s">
        <v>215</v>
      </c>
      <c r="Y411" t="s">
        <v>212</v>
      </c>
      <c r="Z411" t="s">
        <v>221</v>
      </c>
      <c r="AA411" t="s">
        <v>220</v>
      </c>
      <c r="AB411" t="s">
        <v>222</v>
      </c>
      <c r="AC411" t="s">
        <v>214</v>
      </c>
      <c r="AD411" t="s">
        <v>213</v>
      </c>
      <c r="AE411" t="s">
        <v>218</v>
      </c>
    </row>
    <row r="412" spans="9:31" x14ac:dyDescent="0.3">
      <c r="I412">
        <v>381</v>
      </c>
      <c r="J412" t="s">
        <v>94</v>
      </c>
      <c r="K412" t="s">
        <v>15</v>
      </c>
      <c r="L412" t="s">
        <v>16</v>
      </c>
      <c r="O412" t="s">
        <v>9</v>
      </c>
      <c r="P412" t="s">
        <v>7</v>
      </c>
      <c r="S412" t="s">
        <v>6</v>
      </c>
      <c r="T412" t="s">
        <v>97</v>
      </c>
      <c r="U412" t="s">
        <v>5</v>
      </c>
      <c r="V412" t="str">
        <f t="shared" si="16"/>
        <v>ABCFGJKL</v>
      </c>
      <c r="X412" t="s">
        <v>220</v>
      </c>
      <c r="Y412" t="s">
        <v>212</v>
      </c>
      <c r="Z412" t="s">
        <v>221</v>
      </c>
      <c r="AA412" t="s">
        <v>214</v>
      </c>
      <c r="AB412" t="s">
        <v>222</v>
      </c>
      <c r="AC412" t="s">
        <v>216</v>
      </c>
      <c r="AD412" t="s">
        <v>217</v>
      </c>
      <c r="AE412" t="s">
        <v>218</v>
      </c>
    </row>
    <row r="413" spans="9:31" x14ac:dyDescent="0.3">
      <c r="I413">
        <v>382</v>
      </c>
      <c r="J413" t="s">
        <v>94</v>
      </c>
      <c r="K413" t="s">
        <v>15</v>
      </c>
      <c r="L413" t="s">
        <v>16</v>
      </c>
      <c r="O413" t="s">
        <v>9</v>
      </c>
      <c r="P413" t="s">
        <v>7</v>
      </c>
      <c r="R413" t="s">
        <v>14</v>
      </c>
      <c r="T413" t="s">
        <v>97</v>
      </c>
      <c r="U413" t="s">
        <v>5</v>
      </c>
      <c r="V413" t="str">
        <f t="shared" si="16"/>
        <v>ABCFGIKL</v>
      </c>
      <c r="X413" t="s">
        <v>213</v>
      </c>
      <c r="Y413" t="s">
        <v>216</v>
      </c>
      <c r="Z413" t="s">
        <v>221</v>
      </c>
      <c r="AA413" t="s">
        <v>220</v>
      </c>
      <c r="AB413" t="s">
        <v>222</v>
      </c>
      <c r="AC413" t="s">
        <v>214</v>
      </c>
      <c r="AD413" t="s">
        <v>217</v>
      </c>
      <c r="AE413" t="s">
        <v>218</v>
      </c>
    </row>
    <row r="414" spans="9:31" x14ac:dyDescent="0.3">
      <c r="I414">
        <v>383</v>
      </c>
      <c r="J414" t="s">
        <v>94</v>
      </c>
      <c r="K414" t="s">
        <v>15</v>
      </c>
      <c r="L414" t="s">
        <v>16</v>
      </c>
      <c r="O414" t="s">
        <v>9</v>
      </c>
      <c r="P414" t="s">
        <v>7</v>
      </c>
      <c r="R414" t="s">
        <v>14</v>
      </c>
      <c r="S414" t="s">
        <v>6</v>
      </c>
      <c r="U414" t="s">
        <v>5</v>
      </c>
      <c r="V414" t="str">
        <f t="shared" si="16"/>
        <v>ABCFGIJL</v>
      </c>
      <c r="X414" t="s">
        <v>220</v>
      </c>
      <c r="Y414" t="s">
        <v>212</v>
      </c>
      <c r="Z414" t="s">
        <v>221</v>
      </c>
      <c r="AA414" t="s">
        <v>214</v>
      </c>
      <c r="AB414" t="s">
        <v>222</v>
      </c>
      <c r="AC414" t="s">
        <v>216</v>
      </c>
      <c r="AD414" t="s">
        <v>217</v>
      </c>
      <c r="AE414" t="s">
        <v>213</v>
      </c>
    </row>
    <row r="415" spans="9:31" x14ac:dyDescent="0.3">
      <c r="I415">
        <v>384</v>
      </c>
      <c r="J415" t="s">
        <v>94</v>
      </c>
      <c r="K415" t="s">
        <v>15</v>
      </c>
      <c r="L415" t="s">
        <v>16</v>
      </c>
      <c r="O415" t="s">
        <v>9</v>
      </c>
      <c r="P415" t="s">
        <v>7</v>
      </c>
      <c r="R415" t="s">
        <v>14</v>
      </c>
      <c r="S415" t="s">
        <v>6</v>
      </c>
      <c r="T415" t="s">
        <v>97</v>
      </c>
      <c r="V415" t="str">
        <f t="shared" si="16"/>
        <v>ABCFGIJK</v>
      </c>
      <c r="X415" t="s">
        <v>220</v>
      </c>
      <c r="Y415" t="s">
        <v>212</v>
      </c>
      <c r="Z415" t="s">
        <v>221</v>
      </c>
      <c r="AA415" t="s">
        <v>214</v>
      </c>
      <c r="AB415" t="s">
        <v>222</v>
      </c>
      <c r="AC415" t="s">
        <v>216</v>
      </c>
      <c r="AD415" t="s">
        <v>213</v>
      </c>
      <c r="AE415" t="s">
        <v>218</v>
      </c>
    </row>
    <row r="416" spans="9:31" x14ac:dyDescent="0.3">
      <c r="I416">
        <v>385</v>
      </c>
      <c r="J416" t="s">
        <v>94</v>
      </c>
      <c r="K416" t="s">
        <v>15</v>
      </c>
      <c r="L416" t="s">
        <v>16</v>
      </c>
      <c r="O416" t="s">
        <v>9</v>
      </c>
      <c r="P416" t="s">
        <v>7</v>
      </c>
      <c r="Q416" t="s">
        <v>11</v>
      </c>
      <c r="T416" t="s">
        <v>97</v>
      </c>
      <c r="U416" t="s">
        <v>5</v>
      </c>
      <c r="V416" t="str">
        <f t="shared" si="16"/>
        <v>ABCFGHKL</v>
      </c>
      <c r="X416" t="s">
        <v>215</v>
      </c>
      <c r="Y416" t="s">
        <v>216</v>
      </c>
      <c r="Z416" t="s">
        <v>221</v>
      </c>
      <c r="AA416" t="s">
        <v>220</v>
      </c>
      <c r="AB416" t="s">
        <v>222</v>
      </c>
      <c r="AC416" t="s">
        <v>214</v>
      </c>
      <c r="AD416" t="s">
        <v>217</v>
      </c>
      <c r="AE416" t="s">
        <v>218</v>
      </c>
    </row>
    <row r="417" spans="9:31" x14ac:dyDescent="0.3">
      <c r="I417">
        <v>386</v>
      </c>
      <c r="J417" t="s">
        <v>94</v>
      </c>
      <c r="K417" t="s">
        <v>15</v>
      </c>
      <c r="L417" t="s">
        <v>16</v>
      </c>
      <c r="O417" t="s">
        <v>9</v>
      </c>
      <c r="P417" t="s">
        <v>7</v>
      </c>
      <c r="Q417" t="s">
        <v>11</v>
      </c>
      <c r="S417" t="s">
        <v>6</v>
      </c>
      <c r="U417" t="s">
        <v>5</v>
      </c>
      <c r="V417" t="str">
        <f t="shared" ref="V417:V480" si="17">J417&amp;K417&amp;L417&amp;M417&amp;N417&amp;O417&amp;P417&amp;Q417&amp;R417&amp;S417&amp;T417&amp;U417</f>
        <v>ABCFGHJL</v>
      </c>
      <c r="X417" t="s">
        <v>215</v>
      </c>
      <c r="Y417" t="s">
        <v>216</v>
      </c>
      <c r="Z417" t="s">
        <v>221</v>
      </c>
      <c r="AA417" t="s">
        <v>220</v>
      </c>
      <c r="AB417" t="s">
        <v>222</v>
      </c>
      <c r="AC417" t="s">
        <v>214</v>
      </c>
      <c r="AD417" t="s">
        <v>217</v>
      </c>
      <c r="AE417" t="s">
        <v>212</v>
      </c>
    </row>
    <row r="418" spans="9:31" x14ac:dyDescent="0.3">
      <c r="I418">
        <v>387</v>
      </c>
      <c r="J418" t="s">
        <v>94</v>
      </c>
      <c r="K418" t="s">
        <v>15</v>
      </c>
      <c r="L418" t="s">
        <v>16</v>
      </c>
      <c r="O418" t="s">
        <v>9</v>
      </c>
      <c r="P418" t="s">
        <v>7</v>
      </c>
      <c r="Q418" t="s">
        <v>11</v>
      </c>
      <c r="S418" t="s">
        <v>6</v>
      </c>
      <c r="T418" t="s">
        <v>97</v>
      </c>
      <c r="V418" t="str">
        <f t="shared" si="17"/>
        <v>ABCFGHJK</v>
      </c>
      <c r="X418" t="s">
        <v>215</v>
      </c>
      <c r="Y418" t="s">
        <v>216</v>
      </c>
      <c r="Z418" t="s">
        <v>221</v>
      </c>
      <c r="AA418" t="s">
        <v>220</v>
      </c>
      <c r="AB418" t="s">
        <v>222</v>
      </c>
      <c r="AC418" t="s">
        <v>214</v>
      </c>
      <c r="AD418" t="s">
        <v>212</v>
      </c>
      <c r="AE418" t="s">
        <v>218</v>
      </c>
    </row>
    <row r="419" spans="9:31" x14ac:dyDescent="0.3">
      <c r="I419">
        <v>388</v>
      </c>
      <c r="J419" t="s">
        <v>94</v>
      </c>
      <c r="K419" t="s">
        <v>15</v>
      </c>
      <c r="L419" t="s">
        <v>16</v>
      </c>
      <c r="O419" t="s">
        <v>9</v>
      </c>
      <c r="P419" t="s">
        <v>7</v>
      </c>
      <c r="Q419" t="s">
        <v>11</v>
      </c>
      <c r="R419" t="s">
        <v>14</v>
      </c>
      <c r="U419" t="s">
        <v>5</v>
      </c>
      <c r="V419" t="str">
        <f t="shared" si="17"/>
        <v>ABCFGHIL</v>
      </c>
      <c r="X419" t="s">
        <v>215</v>
      </c>
      <c r="Y419" t="s">
        <v>216</v>
      </c>
      <c r="Z419" t="s">
        <v>221</v>
      </c>
      <c r="AA419" t="s">
        <v>220</v>
      </c>
      <c r="AB419" t="s">
        <v>222</v>
      </c>
      <c r="AC419" t="s">
        <v>214</v>
      </c>
      <c r="AD419" t="s">
        <v>217</v>
      </c>
      <c r="AE419" t="s">
        <v>213</v>
      </c>
    </row>
    <row r="420" spans="9:31" x14ac:dyDescent="0.3">
      <c r="I420">
        <v>389</v>
      </c>
      <c r="J420" t="s">
        <v>94</v>
      </c>
      <c r="K420" t="s">
        <v>15</v>
      </c>
      <c r="L420" t="s">
        <v>16</v>
      </c>
      <c r="O420" t="s">
        <v>9</v>
      </c>
      <c r="P420" t="s">
        <v>7</v>
      </c>
      <c r="Q420" t="s">
        <v>11</v>
      </c>
      <c r="R420" t="s">
        <v>14</v>
      </c>
      <c r="T420" t="s">
        <v>97</v>
      </c>
      <c r="V420" t="str">
        <f t="shared" si="17"/>
        <v>ABCFGHIK</v>
      </c>
      <c r="X420" t="s">
        <v>215</v>
      </c>
      <c r="Y420" t="s">
        <v>216</v>
      </c>
      <c r="Z420" t="s">
        <v>221</v>
      </c>
      <c r="AA420" t="s">
        <v>220</v>
      </c>
      <c r="AB420" t="s">
        <v>222</v>
      </c>
      <c r="AC420" t="s">
        <v>214</v>
      </c>
      <c r="AD420" t="s">
        <v>213</v>
      </c>
      <c r="AE420" t="s">
        <v>218</v>
      </c>
    </row>
    <row r="421" spans="9:31" x14ac:dyDescent="0.3">
      <c r="I421">
        <v>390</v>
      </c>
      <c r="J421" t="s">
        <v>94</v>
      </c>
      <c r="K421" t="s">
        <v>15</v>
      </c>
      <c r="L421" t="s">
        <v>16</v>
      </c>
      <c r="O421" t="s">
        <v>9</v>
      </c>
      <c r="P421" t="s">
        <v>7</v>
      </c>
      <c r="Q421" t="s">
        <v>11</v>
      </c>
      <c r="R421" t="s">
        <v>14</v>
      </c>
      <c r="S421" t="s">
        <v>6</v>
      </c>
      <c r="V421" t="str">
        <f t="shared" si="17"/>
        <v>ABCFGHIJ</v>
      </c>
      <c r="X421" t="s">
        <v>215</v>
      </c>
      <c r="Y421" t="s">
        <v>216</v>
      </c>
      <c r="Z421" t="s">
        <v>221</v>
      </c>
      <c r="AA421" t="s">
        <v>220</v>
      </c>
      <c r="AB421" t="s">
        <v>222</v>
      </c>
      <c r="AC421" t="s">
        <v>214</v>
      </c>
      <c r="AD421" t="s">
        <v>213</v>
      </c>
      <c r="AE421" t="s">
        <v>212</v>
      </c>
    </row>
    <row r="422" spans="9:31" x14ac:dyDescent="0.3">
      <c r="I422">
        <v>391</v>
      </c>
      <c r="J422" t="s">
        <v>94</v>
      </c>
      <c r="K422" t="s">
        <v>15</v>
      </c>
      <c r="L422" t="s">
        <v>16</v>
      </c>
      <c r="N422" t="s">
        <v>12</v>
      </c>
      <c r="R422" t="s">
        <v>14</v>
      </c>
      <c r="S422" t="s">
        <v>6</v>
      </c>
      <c r="T422" t="s">
        <v>97</v>
      </c>
      <c r="U422" t="s">
        <v>5</v>
      </c>
      <c r="V422" t="str">
        <f t="shared" si="17"/>
        <v>ABCEIJKL</v>
      </c>
      <c r="X422" t="s">
        <v>211</v>
      </c>
      <c r="Y422" t="s">
        <v>212</v>
      </c>
      <c r="Z422" t="s">
        <v>221</v>
      </c>
      <c r="AA422" t="s">
        <v>222</v>
      </c>
      <c r="AB422" t="s">
        <v>213</v>
      </c>
      <c r="AC422" t="s">
        <v>220</v>
      </c>
      <c r="AD422" t="s">
        <v>217</v>
      </c>
      <c r="AE422" t="s">
        <v>218</v>
      </c>
    </row>
    <row r="423" spans="9:31" x14ac:dyDescent="0.3">
      <c r="I423">
        <v>392</v>
      </c>
      <c r="J423" t="s">
        <v>94</v>
      </c>
      <c r="K423" t="s">
        <v>15</v>
      </c>
      <c r="L423" t="s">
        <v>16</v>
      </c>
      <c r="N423" t="s">
        <v>12</v>
      </c>
      <c r="Q423" t="s">
        <v>11</v>
      </c>
      <c r="S423" t="s">
        <v>6</v>
      </c>
      <c r="T423" t="s">
        <v>97</v>
      </c>
      <c r="U423" t="s">
        <v>5</v>
      </c>
      <c r="V423" t="str">
        <f t="shared" si="17"/>
        <v>ABCEHJKL</v>
      </c>
      <c r="X423" t="s">
        <v>211</v>
      </c>
      <c r="Y423" t="s">
        <v>212</v>
      </c>
      <c r="Z423" t="s">
        <v>221</v>
      </c>
      <c r="AA423" t="s">
        <v>220</v>
      </c>
      <c r="AB423" t="s">
        <v>222</v>
      </c>
      <c r="AC423" t="s">
        <v>215</v>
      </c>
      <c r="AD423" t="s">
        <v>217</v>
      </c>
      <c r="AE423" t="s">
        <v>218</v>
      </c>
    </row>
    <row r="424" spans="9:31" x14ac:dyDescent="0.3">
      <c r="I424">
        <v>393</v>
      </c>
      <c r="J424" t="s">
        <v>94</v>
      </c>
      <c r="K424" t="s">
        <v>15</v>
      </c>
      <c r="L424" t="s">
        <v>16</v>
      </c>
      <c r="N424" t="s">
        <v>12</v>
      </c>
      <c r="Q424" t="s">
        <v>11</v>
      </c>
      <c r="R424" t="s">
        <v>14</v>
      </c>
      <c r="T424" t="s">
        <v>97</v>
      </c>
      <c r="U424" t="s">
        <v>5</v>
      </c>
      <c r="V424" t="str">
        <f t="shared" si="17"/>
        <v>ABCEHIKL</v>
      </c>
      <c r="X424" t="s">
        <v>211</v>
      </c>
      <c r="Y424" t="s">
        <v>213</v>
      </c>
      <c r="Z424" t="s">
        <v>221</v>
      </c>
      <c r="AA424" t="s">
        <v>220</v>
      </c>
      <c r="AB424" t="s">
        <v>222</v>
      </c>
      <c r="AC424" t="s">
        <v>215</v>
      </c>
      <c r="AD424" t="s">
        <v>217</v>
      </c>
      <c r="AE424" t="s">
        <v>218</v>
      </c>
    </row>
    <row r="425" spans="9:31" x14ac:dyDescent="0.3">
      <c r="I425">
        <v>394</v>
      </c>
      <c r="J425" t="s">
        <v>94</v>
      </c>
      <c r="K425" t="s">
        <v>15</v>
      </c>
      <c r="L425" t="s">
        <v>16</v>
      </c>
      <c r="N425" t="s">
        <v>12</v>
      </c>
      <c r="Q425" t="s">
        <v>11</v>
      </c>
      <c r="R425" t="s">
        <v>14</v>
      </c>
      <c r="S425" t="s">
        <v>6</v>
      </c>
      <c r="U425" t="s">
        <v>5</v>
      </c>
      <c r="V425" t="str">
        <f t="shared" si="17"/>
        <v>ABCEHIJL</v>
      </c>
      <c r="X425" t="s">
        <v>211</v>
      </c>
      <c r="Y425" t="s">
        <v>212</v>
      </c>
      <c r="Z425" t="s">
        <v>221</v>
      </c>
      <c r="AA425" t="s">
        <v>220</v>
      </c>
      <c r="AB425" t="s">
        <v>222</v>
      </c>
      <c r="AC425" t="s">
        <v>215</v>
      </c>
      <c r="AD425" t="s">
        <v>217</v>
      </c>
      <c r="AE425" t="s">
        <v>213</v>
      </c>
    </row>
    <row r="426" spans="9:31" x14ac:dyDescent="0.3">
      <c r="I426">
        <v>395</v>
      </c>
      <c r="J426" t="s">
        <v>94</v>
      </c>
      <c r="K426" t="s">
        <v>15</v>
      </c>
      <c r="L426" t="s">
        <v>16</v>
      </c>
      <c r="N426" t="s">
        <v>12</v>
      </c>
      <c r="Q426" t="s">
        <v>11</v>
      </c>
      <c r="R426" t="s">
        <v>14</v>
      </c>
      <c r="S426" t="s">
        <v>6</v>
      </c>
      <c r="T426" t="s">
        <v>97</v>
      </c>
      <c r="V426" t="str">
        <f t="shared" si="17"/>
        <v>ABCEHIJK</v>
      </c>
      <c r="X426" t="s">
        <v>211</v>
      </c>
      <c r="Y426" t="s">
        <v>212</v>
      </c>
      <c r="Z426" t="s">
        <v>221</v>
      </c>
      <c r="AA426" t="s">
        <v>220</v>
      </c>
      <c r="AB426" t="s">
        <v>222</v>
      </c>
      <c r="AC426" t="s">
        <v>215</v>
      </c>
      <c r="AD426" t="s">
        <v>213</v>
      </c>
      <c r="AE426" t="s">
        <v>218</v>
      </c>
    </row>
    <row r="427" spans="9:31" x14ac:dyDescent="0.3">
      <c r="I427">
        <v>396</v>
      </c>
      <c r="J427" t="s">
        <v>94</v>
      </c>
      <c r="K427" t="s">
        <v>15</v>
      </c>
      <c r="L427" t="s">
        <v>16</v>
      </c>
      <c r="N427" t="s">
        <v>12</v>
      </c>
      <c r="P427" t="s">
        <v>7</v>
      </c>
      <c r="S427" t="s">
        <v>6</v>
      </c>
      <c r="T427" t="s">
        <v>97</v>
      </c>
      <c r="U427" t="s">
        <v>5</v>
      </c>
      <c r="V427" t="str">
        <f t="shared" si="17"/>
        <v>ABCEGJKL</v>
      </c>
      <c r="X427" t="s">
        <v>211</v>
      </c>
      <c r="Y427" t="s">
        <v>212</v>
      </c>
      <c r="Z427" t="s">
        <v>221</v>
      </c>
      <c r="AA427" t="s">
        <v>220</v>
      </c>
      <c r="AB427" t="s">
        <v>222</v>
      </c>
      <c r="AC427" t="s">
        <v>216</v>
      </c>
      <c r="AD427" t="s">
        <v>217</v>
      </c>
      <c r="AE427" t="s">
        <v>218</v>
      </c>
    </row>
    <row r="428" spans="9:31" x14ac:dyDescent="0.3">
      <c r="I428">
        <v>397</v>
      </c>
      <c r="J428" t="s">
        <v>94</v>
      </c>
      <c r="K428" t="s">
        <v>15</v>
      </c>
      <c r="L428" t="s">
        <v>16</v>
      </c>
      <c r="N428" t="s">
        <v>12</v>
      </c>
      <c r="P428" t="s">
        <v>7</v>
      </c>
      <c r="R428" t="s">
        <v>14</v>
      </c>
      <c r="T428" t="s">
        <v>97</v>
      </c>
      <c r="U428" t="s">
        <v>5</v>
      </c>
      <c r="V428" t="str">
        <f t="shared" si="17"/>
        <v>ABCEGIKL</v>
      </c>
      <c r="X428" t="s">
        <v>211</v>
      </c>
      <c r="Y428" t="s">
        <v>216</v>
      </c>
      <c r="Z428" t="s">
        <v>221</v>
      </c>
      <c r="AA428" t="s">
        <v>222</v>
      </c>
      <c r="AB428" t="s">
        <v>213</v>
      </c>
      <c r="AC428" t="s">
        <v>220</v>
      </c>
      <c r="AD428" t="s">
        <v>217</v>
      </c>
      <c r="AE428" t="s">
        <v>218</v>
      </c>
    </row>
    <row r="429" spans="9:31" x14ac:dyDescent="0.3">
      <c r="I429">
        <v>398</v>
      </c>
      <c r="J429" t="s">
        <v>94</v>
      </c>
      <c r="K429" t="s">
        <v>15</v>
      </c>
      <c r="L429" t="s">
        <v>16</v>
      </c>
      <c r="N429" t="s">
        <v>12</v>
      </c>
      <c r="P429" t="s">
        <v>7</v>
      </c>
      <c r="R429" t="s">
        <v>14</v>
      </c>
      <c r="S429" t="s">
        <v>6</v>
      </c>
      <c r="U429" t="s">
        <v>5</v>
      </c>
      <c r="V429" t="str">
        <f t="shared" si="17"/>
        <v>ABCEGIJL</v>
      </c>
      <c r="X429" t="s">
        <v>211</v>
      </c>
      <c r="Y429" t="s">
        <v>212</v>
      </c>
      <c r="Z429" t="s">
        <v>221</v>
      </c>
      <c r="AA429" t="s">
        <v>220</v>
      </c>
      <c r="AB429" t="s">
        <v>222</v>
      </c>
      <c r="AC429" t="s">
        <v>216</v>
      </c>
      <c r="AD429" t="s">
        <v>217</v>
      </c>
      <c r="AE429" t="s">
        <v>213</v>
      </c>
    </row>
    <row r="430" spans="9:31" x14ac:dyDescent="0.3">
      <c r="I430">
        <v>399</v>
      </c>
      <c r="J430" t="s">
        <v>94</v>
      </c>
      <c r="K430" t="s">
        <v>15</v>
      </c>
      <c r="L430" t="s">
        <v>16</v>
      </c>
      <c r="N430" t="s">
        <v>12</v>
      </c>
      <c r="P430" t="s">
        <v>7</v>
      </c>
      <c r="R430" t="s">
        <v>14</v>
      </c>
      <c r="S430" t="s">
        <v>6</v>
      </c>
      <c r="T430" t="s">
        <v>97</v>
      </c>
      <c r="V430" t="str">
        <f t="shared" si="17"/>
        <v>ABCEGIJK</v>
      </c>
      <c r="X430" t="s">
        <v>211</v>
      </c>
      <c r="Y430" t="s">
        <v>212</v>
      </c>
      <c r="Z430" t="s">
        <v>221</v>
      </c>
      <c r="AA430" t="s">
        <v>220</v>
      </c>
      <c r="AB430" t="s">
        <v>222</v>
      </c>
      <c r="AC430" t="s">
        <v>216</v>
      </c>
      <c r="AD430" t="s">
        <v>213</v>
      </c>
      <c r="AE430" t="s">
        <v>218</v>
      </c>
    </row>
    <row r="431" spans="9:31" x14ac:dyDescent="0.3">
      <c r="I431">
        <v>400</v>
      </c>
      <c r="J431" t="s">
        <v>94</v>
      </c>
      <c r="K431" t="s">
        <v>15</v>
      </c>
      <c r="L431" t="s">
        <v>16</v>
      </c>
      <c r="N431" t="s">
        <v>12</v>
      </c>
      <c r="P431" t="s">
        <v>7</v>
      </c>
      <c r="Q431" t="s">
        <v>11</v>
      </c>
      <c r="T431" t="s">
        <v>97</v>
      </c>
      <c r="U431" t="s">
        <v>5</v>
      </c>
      <c r="V431" t="str">
        <f t="shared" si="17"/>
        <v>ABCEGHKL</v>
      </c>
      <c r="X431" t="s">
        <v>211</v>
      </c>
      <c r="Y431" t="s">
        <v>216</v>
      </c>
      <c r="Z431" t="s">
        <v>221</v>
      </c>
      <c r="AA431" t="s">
        <v>220</v>
      </c>
      <c r="AB431" t="s">
        <v>222</v>
      </c>
      <c r="AC431" t="s">
        <v>215</v>
      </c>
      <c r="AD431" t="s">
        <v>217</v>
      </c>
      <c r="AE431" t="s">
        <v>218</v>
      </c>
    </row>
    <row r="432" spans="9:31" x14ac:dyDescent="0.3">
      <c r="I432">
        <v>401</v>
      </c>
      <c r="J432" t="s">
        <v>94</v>
      </c>
      <c r="K432" t="s">
        <v>15</v>
      </c>
      <c r="L432" t="s">
        <v>16</v>
      </c>
      <c r="N432" t="s">
        <v>12</v>
      </c>
      <c r="P432" t="s">
        <v>7</v>
      </c>
      <c r="Q432" t="s">
        <v>11</v>
      </c>
      <c r="S432" t="s">
        <v>6</v>
      </c>
      <c r="U432" t="s">
        <v>5</v>
      </c>
      <c r="V432" t="str">
        <f t="shared" si="17"/>
        <v>ABCEGHJL</v>
      </c>
      <c r="X432" t="s">
        <v>215</v>
      </c>
      <c r="Y432" t="s">
        <v>212</v>
      </c>
      <c r="Z432" t="s">
        <v>221</v>
      </c>
      <c r="AA432" t="s">
        <v>220</v>
      </c>
      <c r="AB432" t="s">
        <v>222</v>
      </c>
      <c r="AC432" t="s">
        <v>216</v>
      </c>
      <c r="AD432" t="s">
        <v>217</v>
      </c>
      <c r="AE432" t="s">
        <v>211</v>
      </c>
    </row>
    <row r="433" spans="9:31" x14ac:dyDescent="0.3">
      <c r="I433">
        <v>402</v>
      </c>
      <c r="J433" t="s">
        <v>94</v>
      </c>
      <c r="K433" t="s">
        <v>15</v>
      </c>
      <c r="L433" t="s">
        <v>16</v>
      </c>
      <c r="N433" t="s">
        <v>12</v>
      </c>
      <c r="P433" t="s">
        <v>7</v>
      </c>
      <c r="Q433" t="s">
        <v>11</v>
      </c>
      <c r="S433" t="s">
        <v>6</v>
      </c>
      <c r="T433" t="s">
        <v>97</v>
      </c>
      <c r="V433" t="str">
        <f t="shared" si="17"/>
        <v>ABCEGHJK</v>
      </c>
      <c r="X433" t="s">
        <v>215</v>
      </c>
      <c r="Y433" t="s">
        <v>212</v>
      </c>
      <c r="Z433" t="s">
        <v>221</v>
      </c>
      <c r="AA433" t="s">
        <v>220</v>
      </c>
      <c r="AB433" t="s">
        <v>222</v>
      </c>
      <c r="AC433" t="s">
        <v>216</v>
      </c>
      <c r="AD433" t="s">
        <v>211</v>
      </c>
      <c r="AE433" t="s">
        <v>218</v>
      </c>
    </row>
    <row r="434" spans="9:31" x14ac:dyDescent="0.3">
      <c r="I434">
        <v>403</v>
      </c>
      <c r="J434" t="s">
        <v>94</v>
      </c>
      <c r="K434" t="s">
        <v>15</v>
      </c>
      <c r="L434" t="s">
        <v>16</v>
      </c>
      <c r="N434" t="s">
        <v>12</v>
      </c>
      <c r="P434" t="s">
        <v>7</v>
      </c>
      <c r="Q434" t="s">
        <v>11</v>
      </c>
      <c r="R434" t="s">
        <v>14</v>
      </c>
      <c r="U434" t="s">
        <v>5</v>
      </c>
      <c r="V434" t="str">
        <f t="shared" si="17"/>
        <v>ABCEGHIL</v>
      </c>
      <c r="X434" t="s">
        <v>211</v>
      </c>
      <c r="Y434" t="s">
        <v>216</v>
      </c>
      <c r="Z434" t="s">
        <v>221</v>
      </c>
      <c r="AA434" t="s">
        <v>220</v>
      </c>
      <c r="AB434" t="s">
        <v>222</v>
      </c>
      <c r="AC434" t="s">
        <v>215</v>
      </c>
      <c r="AD434" t="s">
        <v>217</v>
      </c>
      <c r="AE434" t="s">
        <v>213</v>
      </c>
    </row>
    <row r="435" spans="9:31" x14ac:dyDescent="0.3">
      <c r="I435">
        <v>404</v>
      </c>
      <c r="J435" t="s">
        <v>94</v>
      </c>
      <c r="K435" t="s">
        <v>15</v>
      </c>
      <c r="L435" t="s">
        <v>16</v>
      </c>
      <c r="N435" t="s">
        <v>12</v>
      </c>
      <c r="P435" t="s">
        <v>7</v>
      </c>
      <c r="Q435" t="s">
        <v>11</v>
      </c>
      <c r="R435" t="s">
        <v>14</v>
      </c>
      <c r="T435" t="s">
        <v>97</v>
      </c>
      <c r="V435" t="str">
        <f t="shared" si="17"/>
        <v>ABCEGHIK</v>
      </c>
      <c r="X435" t="s">
        <v>211</v>
      </c>
      <c r="Y435" t="s">
        <v>216</v>
      </c>
      <c r="Z435" t="s">
        <v>221</v>
      </c>
      <c r="AA435" t="s">
        <v>220</v>
      </c>
      <c r="AB435" t="s">
        <v>222</v>
      </c>
      <c r="AC435" t="s">
        <v>215</v>
      </c>
      <c r="AD435" t="s">
        <v>213</v>
      </c>
      <c r="AE435" t="s">
        <v>218</v>
      </c>
    </row>
    <row r="436" spans="9:31" x14ac:dyDescent="0.3">
      <c r="I436">
        <v>405</v>
      </c>
      <c r="J436" t="s">
        <v>94</v>
      </c>
      <c r="K436" t="s">
        <v>15</v>
      </c>
      <c r="L436" t="s">
        <v>16</v>
      </c>
      <c r="N436" t="s">
        <v>12</v>
      </c>
      <c r="P436" t="s">
        <v>7</v>
      </c>
      <c r="Q436" t="s">
        <v>11</v>
      </c>
      <c r="R436" t="s">
        <v>14</v>
      </c>
      <c r="S436" t="s">
        <v>6</v>
      </c>
      <c r="V436" t="str">
        <f t="shared" si="17"/>
        <v>ABCEGHIJ</v>
      </c>
      <c r="X436" t="s">
        <v>215</v>
      </c>
      <c r="Y436" t="s">
        <v>212</v>
      </c>
      <c r="Z436" t="s">
        <v>221</v>
      </c>
      <c r="AA436" t="s">
        <v>220</v>
      </c>
      <c r="AB436" t="s">
        <v>222</v>
      </c>
      <c r="AC436" t="s">
        <v>216</v>
      </c>
      <c r="AD436" t="s">
        <v>211</v>
      </c>
      <c r="AE436" t="s">
        <v>213</v>
      </c>
    </row>
    <row r="437" spans="9:31" x14ac:dyDescent="0.3">
      <c r="I437">
        <v>406</v>
      </c>
      <c r="J437" t="s">
        <v>94</v>
      </c>
      <c r="K437" t="s">
        <v>15</v>
      </c>
      <c r="L437" t="s">
        <v>16</v>
      </c>
      <c r="N437" t="s">
        <v>12</v>
      </c>
      <c r="O437" t="s">
        <v>9</v>
      </c>
      <c r="S437" t="s">
        <v>6</v>
      </c>
      <c r="T437" t="s">
        <v>97</v>
      </c>
      <c r="U437" t="s">
        <v>5</v>
      </c>
      <c r="V437" t="str">
        <f t="shared" si="17"/>
        <v>ABCEFJKL</v>
      </c>
      <c r="X437" t="s">
        <v>211</v>
      </c>
      <c r="Y437" t="s">
        <v>212</v>
      </c>
      <c r="Z437" t="s">
        <v>221</v>
      </c>
      <c r="AA437" t="s">
        <v>220</v>
      </c>
      <c r="AB437" t="s">
        <v>222</v>
      </c>
      <c r="AC437" t="s">
        <v>214</v>
      </c>
      <c r="AD437" t="s">
        <v>217</v>
      </c>
      <c r="AE437" t="s">
        <v>218</v>
      </c>
    </row>
    <row r="438" spans="9:31" x14ac:dyDescent="0.3">
      <c r="I438">
        <v>407</v>
      </c>
      <c r="J438" t="s">
        <v>94</v>
      </c>
      <c r="K438" t="s">
        <v>15</v>
      </c>
      <c r="L438" t="s">
        <v>16</v>
      </c>
      <c r="N438" t="s">
        <v>12</v>
      </c>
      <c r="O438" t="s">
        <v>9</v>
      </c>
      <c r="R438" t="s">
        <v>14</v>
      </c>
      <c r="T438" t="s">
        <v>97</v>
      </c>
      <c r="U438" t="s">
        <v>5</v>
      </c>
      <c r="V438" t="str">
        <f t="shared" si="17"/>
        <v>ABCEFIKL</v>
      </c>
      <c r="X438" t="s">
        <v>211</v>
      </c>
      <c r="Y438" t="s">
        <v>213</v>
      </c>
      <c r="Z438" t="s">
        <v>221</v>
      </c>
      <c r="AA438" t="s">
        <v>220</v>
      </c>
      <c r="AB438" t="s">
        <v>222</v>
      </c>
      <c r="AC438" t="s">
        <v>214</v>
      </c>
      <c r="AD438" t="s">
        <v>217</v>
      </c>
      <c r="AE438" t="s">
        <v>218</v>
      </c>
    </row>
    <row r="439" spans="9:31" x14ac:dyDescent="0.3">
      <c r="I439">
        <v>408</v>
      </c>
      <c r="J439" t="s">
        <v>94</v>
      </c>
      <c r="K439" t="s">
        <v>15</v>
      </c>
      <c r="L439" t="s">
        <v>16</v>
      </c>
      <c r="N439" t="s">
        <v>12</v>
      </c>
      <c r="O439" t="s">
        <v>9</v>
      </c>
      <c r="R439" t="s">
        <v>14</v>
      </c>
      <c r="S439" t="s">
        <v>6</v>
      </c>
      <c r="U439" t="s">
        <v>5</v>
      </c>
      <c r="V439" t="str">
        <f t="shared" si="17"/>
        <v>ABCEFIJL</v>
      </c>
      <c r="X439" t="s">
        <v>211</v>
      </c>
      <c r="Y439" t="s">
        <v>212</v>
      </c>
      <c r="Z439" t="s">
        <v>221</v>
      </c>
      <c r="AA439" t="s">
        <v>220</v>
      </c>
      <c r="AB439" t="s">
        <v>222</v>
      </c>
      <c r="AC439" t="s">
        <v>214</v>
      </c>
      <c r="AD439" t="s">
        <v>217</v>
      </c>
      <c r="AE439" t="s">
        <v>213</v>
      </c>
    </row>
    <row r="440" spans="9:31" x14ac:dyDescent="0.3">
      <c r="I440">
        <v>409</v>
      </c>
      <c r="J440" t="s">
        <v>94</v>
      </c>
      <c r="K440" t="s">
        <v>15</v>
      </c>
      <c r="L440" t="s">
        <v>16</v>
      </c>
      <c r="N440" t="s">
        <v>12</v>
      </c>
      <c r="O440" t="s">
        <v>9</v>
      </c>
      <c r="R440" t="s">
        <v>14</v>
      </c>
      <c r="S440" t="s">
        <v>6</v>
      </c>
      <c r="T440" t="s">
        <v>97</v>
      </c>
      <c r="V440" t="str">
        <f t="shared" si="17"/>
        <v>ABCEFIJK</v>
      </c>
      <c r="X440" t="s">
        <v>211</v>
      </c>
      <c r="Y440" t="s">
        <v>212</v>
      </c>
      <c r="Z440" t="s">
        <v>221</v>
      </c>
      <c r="AA440" t="s">
        <v>220</v>
      </c>
      <c r="AB440" t="s">
        <v>222</v>
      </c>
      <c r="AC440" t="s">
        <v>214</v>
      </c>
      <c r="AD440" t="s">
        <v>213</v>
      </c>
      <c r="AE440" t="s">
        <v>218</v>
      </c>
    </row>
    <row r="441" spans="9:31" x14ac:dyDescent="0.3">
      <c r="I441">
        <v>410</v>
      </c>
      <c r="J441" t="s">
        <v>94</v>
      </c>
      <c r="K441" t="s">
        <v>15</v>
      </c>
      <c r="L441" t="s">
        <v>16</v>
      </c>
      <c r="N441" t="s">
        <v>12</v>
      </c>
      <c r="O441" t="s">
        <v>9</v>
      </c>
      <c r="Q441" t="s">
        <v>11</v>
      </c>
      <c r="T441" t="s">
        <v>97</v>
      </c>
      <c r="U441" t="s">
        <v>5</v>
      </c>
      <c r="V441" t="str">
        <f t="shared" si="17"/>
        <v>ABCEFHKL</v>
      </c>
      <c r="X441" t="s">
        <v>215</v>
      </c>
      <c r="Y441" t="s">
        <v>211</v>
      </c>
      <c r="Z441" t="s">
        <v>221</v>
      </c>
      <c r="AA441" t="s">
        <v>220</v>
      </c>
      <c r="AB441" t="s">
        <v>222</v>
      </c>
      <c r="AC441" t="s">
        <v>214</v>
      </c>
      <c r="AD441" t="s">
        <v>217</v>
      </c>
      <c r="AE441" t="s">
        <v>218</v>
      </c>
    </row>
    <row r="442" spans="9:31" x14ac:dyDescent="0.3">
      <c r="I442">
        <v>411</v>
      </c>
      <c r="J442" t="s">
        <v>94</v>
      </c>
      <c r="K442" t="s">
        <v>15</v>
      </c>
      <c r="L442" t="s">
        <v>16</v>
      </c>
      <c r="N442" t="s">
        <v>12</v>
      </c>
      <c r="O442" t="s">
        <v>9</v>
      </c>
      <c r="Q442" t="s">
        <v>11</v>
      </c>
      <c r="S442" t="s">
        <v>6</v>
      </c>
      <c r="U442" t="s">
        <v>5</v>
      </c>
      <c r="V442" t="str">
        <f t="shared" si="17"/>
        <v>ABCEFHJL</v>
      </c>
      <c r="X442" t="s">
        <v>215</v>
      </c>
      <c r="Y442" t="s">
        <v>212</v>
      </c>
      <c r="Z442" t="s">
        <v>221</v>
      </c>
      <c r="AA442" t="s">
        <v>220</v>
      </c>
      <c r="AB442" t="s">
        <v>222</v>
      </c>
      <c r="AC442" t="s">
        <v>214</v>
      </c>
      <c r="AD442" t="s">
        <v>217</v>
      </c>
      <c r="AE442" t="s">
        <v>211</v>
      </c>
    </row>
    <row r="443" spans="9:31" x14ac:dyDescent="0.3">
      <c r="I443">
        <v>412</v>
      </c>
      <c r="J443" t="s">
        <v>94</v>
      </c>
      <c r="K443" t="s">
        <v>15</v>
      </c>
      <c r="L443" t="s">
        <v>16</v>
      </c>
      <c r="N443" t="s">
        <v>12</v>
      </c>
      <c r="O443" t="s">
        <v>9</v>
      </c>
      <c r="Q443" t="s">
        <v>11</v>
      </c>
      <c r="S443" t="s">
        <v>6</v>
      </c>
      <c r="T443" t="s">
        <v>97</v>
      </c>
      <c r="V443" t="str">
        <f t="shared" si="17"/>
        <v>ABCEFHJK</v>
      </c>
      <c r="X443" t="s">
        <v>215</v>
      </c>
      <c r="Y443" t="s">
        <v>212</v>
      </c>
      <c r="Z443" t="s">
        <v>221</v>
      </c>
      <c r="AA443" t="s">
        <v>220</v>
      </c>
      <c r="AB443" t="s">
        <v>222</v>
      </c>
      <c r="AC443" t="s">
        <v>214</v>
      </c>
      <c r="AD443" t="s">
        <v>211</v>
      </c>
      <c r="AE443" t="s">
        <v>218</v>
      </c>
    </row>
    <row r="444" spans="9:31" x14ac:dyDescent="0.3">
      <c r="I444">
        <v>413</v>
      </c>
      <c r="J444" t="s">
        <v>94</v>
      </c>
      <c r="K444" t="s">
        <v>15</v>
      </c>
      <c r="L444" t="s">
        <v>16</v>
      </c>
      <c r="N444" t="s">
        <v>12</v>
      </c>
      <c r="O444" t="s">
        <v>9</v>
      </c>
      <c r="Q444" t="s">
        <v>11</v>
      </c>
      <c r="R444" t="s">
        <v>14</v>
      </c>
      <c r="U444" t="s">
        <v>5</v>
      </c>
      <c r="V444" t="str">
        <f t="shared" si="17"/>
        <v>ABCEFHIL</v>
      </c>
      <c r="X444" t="s">
        <v>215</v>
      </c>
      <c r="Y444" t="s">
        <v>211</v>
      </c>
      <c r="Z444" t="s">
        <v>221</v>
      </c>
      <c r="AA444" t="s">
        <v>220</v>
      </c>
      <c r="AB444" t="s">
        <v>222</v>
      </c>
      <c r="AC444" t="s">
        <v>214</v>
      </c>
      <c r="AD444" t="s">
        <v>217</v>
      </c>
      <c r="AE444" t="s">
        <v>213</v>
      </c>
    </row>
    <row r="445" spans="9:31" x14ac:dyDescent="0.3">
      <c r="I445">
        <v>414</v>
      </c>
      <c r="J445" t="s">
        <v>94</v>
      </c>
      <c r="K445" t="s">
        <v>15</v>
      </c>
      <c r="L445" t="s">
        <v>16</v>
      </c>
      <c r="N445" t="s">
        <v>12</v>
      </c>
      <c r="O445" t="s">
        <v>9</v>
      </c>
      <c r="Q445" t="s">
        <v>11</v>
      </c>
      <c r="R445" t="s">
        <v>14</v>
      </c>
      <c r="T445" t="s">
        <v>97</v>
      </c>
      <c r="V445" t="str">
        <f t="shared" si="17"/>
        <v>ABCEFHIK</v>
      </c>
      <c r="X445" t="s">
        <v>215</v>
      </c>
      <c r="Y445" t="s">
        <v>211</v>
      </c>
      <c r="Z445" t="s">
        <v>221</v>
      </c>
      <c r="AA445" t="s">
        <v>220</v>
      </c>
      <c r="AB445" t="s">
        <v>222</v>
      </c>
      <c r="AC445" t="s">
        <v>214</v>
      </c>
      <c r="AD445" t="s">
        <v>213</v>
      </c>
      <c r="AE445" t="s">
        <v>218</v>
      </c>
    </row>
    <row r="446" spans="9:31" x14ac:dyDescent="0.3">
      <c r="I446">
        <v>415</v>
      </c>
      <c r="J446" t="s">
        <v>94</v>
      </c>
      <c r="K446" t="s">
        <v>15</v>
      </c>
      <c r="L446" t="s">
        <v>16</v>
      </c>
      <c r="N446" t="s">
        <v>12</v>
      </c>
      <c r="O446" t="s">
        <v>9</v>
      </c>
      <c r="Q446" t="s">
        <v>11</v>
      </c>
      <c r="R446" t="s">
        <v>14</v>
      </c>
      <c r="S446" t="s">
        <v>6</v>
      </c>
      <c r="V446" t="str">
        <f t="shared" si="17"/>
        <v>ABCEFHIJ</v>
      </c>
      <c r="X446" t="s">
        <v>215</v>
      </c>
      <c r="Y446" t="s">
        <v>212</v>
      </c>
      <c r="Z446" t="s">
        <v>221</v>
      </c>
      <c r="AA446" t="s">
        <v>220</v>
      </c>
      <c r="AB446" t="s">
        <v>222</v>
      </c>
      <c r="AC446" t="s">
        <v>214</v>
      </c>
      <c r="AD446" t="s">
        <v>211</v>
      </c>
      <c r="AE446" t="s">
        <v>213</v>
      </c>
    </row>
    <row r="447" spans="9:31" x14ac:dyDescent="0.3">
      <c r="I447">
        <v>416</v>
      </c>
      <c r="J447" t="s">
        <v>94</v>
      </c>
      <c r="K447" t="s">
        <v>15</v>
      </c>
      <c r="L447" t="s">
        <v>16</v>
      </c>
      <c r="N447" t="s">
        <v>12</v>
      </c>
      <c r="O447" t="s">
        <v>9</v>
      </c>
      <c r="P447" t="s">
        <v>7</v>
      </c>
      <c r="T447" t="s">
        <v>97</v>
      </c>
      <c r="U447" t="s">
        <v>5</v>
      </c>
      <c r="V447" t="str">
        <f t="shared" si="17"/>
        <v>ABCEFGKL</v>
      </c>
      <c r="X447" t="s">
        <v>211</v>
      </c>
      <c r="Y447" t="s">
        <v>216</v>
      </c>
      <c r="Z447" t="s">
        <v>221</v>
      </c>
      <c r="AA447" t="s">
        <v>220</v>
      </c>
      <c r="AB447" t="s">
        <v>222</v>
      </c>
      <c r="AC447" t="s">
        <v>214</v>
      </c>
      <c r="AD447" t="s">
        <v>217</v>
      </c>
      <c r="AE447" t="s">
        <v>218</v>
      </c>
    </row>
    <row r="448" spans="9:31" x14ac:dyDescent="0.3">
      <c r="I448">
        <v>417</v>
      </c>
      <c r="J448" t="s">
        <v>94</v>
      </c>
      <c r="K448" t="s">
        <v>15</v>
      </c>
      <c r="L448" t="s">
        <v>16</v>
      </c>
      <c r="N448" t="s">
        <v>12</v>
      </c>
      <c r="O448" t="s">
        <v>9</v>
      </c>
      <c r="P448" t="s">
        <v>7</v>
      </c>
      <c r="S448" t="s">
        <v>6</v>
      </c>
      <c r="U448" t="s">
        <v>5</v>
      </c>
      <c r="V448" t="str">
        <f t="shared" si="17"/>
        <v>ABCEFGJL</v>
      </c>
      <c r="X448" t="s">
        <v>211</v>
      </c>
      <c r="Y448" t="s">
        <v>216</v>
      </c>
      <c r="Z448" t="s">
        <v>221</v>
      </c>
      <c r="AA448" t="s">
        <v>220</v>
      </c>
      <c r="AB448" t="s">
        <v>222</v>
      </c>
      <c r="AC448" t="s">
        <v>214</v>
      </c>
      <c r="AD448" t="s">
        <v>217</v>
      </c>
      <c r="AE448" t="s">
        <v>212</v>
      </c>
    </row>
    <row r="449" spans="9:31" x14ac:dyDescent="0.3">
      <c r="I449">
        <v>418</v>
      </c>
      <c r="J449" t="s">
        <v>94</v>
      </c>
      <c r="K449" t="s">
        <v>15</v>
      </c>
      <c r="L449" t="s">
        <v>16</v>
      </c>
      <c r="N449" t="s">
        <v>12</v>
      </c>
      <c r="O449" t="s">
        <v>9</v>
      </c>
      <c r="P449" t="s">
        <v>7</v>
      </c>
      <c r="S449" t="s">
        <v>6</v>
      </c>
      <c r="T449" t="s">
        <v>97</v>
      </c>
      <c r="V449" t="str">
        <f t="shared" si="17"/>
        <v>ABCEFGJK</v>
      </c>
      <c r="X449" t="s">
        <v>211</v>
      </c>
      <c r="Y449" t="s">
        <v>216</v>
      </c>
      <c r="Z449" t="s">
        <v>221</v>
      </c>
      <c r="AA449" t="s">
        <v>220</v>
      </c>
      <c r="AB449" t="s">
        <v>222</v>
      </c>
      <c r="AC449" t="s">
        <v>214</v>
      </c>
      <c r="AD449" t="s">
        <v>212</v>
      </c>
      <c r="AE449" t="s">
        <v>218</v>
      </c>
    </row>
    <row r="450" spans="9:31" x14ac:dyDescent="0.3">
      <c r="I450">
        <v>419</v>
      </c>
      <c r="J450" t="s">
        <v>94</v>
      </c>
      <c r="K450" t="s">
        <v>15</v>
      </c>
      <c r="L450" t="s">
        <v>16</v>
      </c>
      <c r="N450" t="s">
        <v>12</v>
      </c>
      <c r="O450" t="s">
        <v>9</v>
      </c>
      <c r="P450" t="s">
        <v>7</v>
      </c>
      <c r="R450" t="s">
        <v>14</v>
      </c>
      <c r="U450" t="s">
        <v>5</v>
      </c>
      <c r="V450" t="str">
        <f t="shared" si="17"/>
        <v>ABCEFGIL</v>
      </c>
      <c r="X450" t="s">
        <v>211</v>
      </c>
      <c r="Y450" t="s">
        <v>216</v>
      </c>
      <c r="Z450" t="s">
        <v>221</v>
      </c>
      <c r="AA450" t="s">
        <v>220</v>
      </c>
      <c r="AB450" t="s">
        <v>222</v>
      </c>
      <c r="AC450" t="s">
        <v>214</v>
      </c>
      <c r="AD450" t="s">
        <v>217</v>
      </c>
      <c r="AE450" t="s">
        <v>213</v>
      </c>
    </row>
    <row r="451" spans="9:31" x14ac:dyDescent="0.3">
      <c r="I451">
        <v>420</v>
      </c>
      <c r="J451" t="s">
        <v>94</v>
      </c>
      <c r="K451" t="s">
        <v>15</v>
      </c>
      <c r="L451" t="s">
        <v>16</v>
      </c>
      <c r="N451" t="s">
        <v>12</v>
      </c>
      <c r="O451" t="s">
        <v>9</v>
      </c>
      <c r="P451" t="s">
        <v>7</v>
      </c>
      <c r="R451" t="s">
        <v>14</v>
      </c>
      <c r="T451" t="s">
        <v>97</v>
      </c>
      <c r="V451" t="str">
        <f t="shared" si="17"/>
        <v>ABCEFGIK</v>
      </c>
      <c r="X451" t="s">
        <v>211</v>
      </c>
      <c r="Y451" t="s">
        <v>216</v>
      </c>
      <c r="Z451" t="s">
        <v>221</v>
      </c>
      <c r="AA451" t="s">
        <v>220</v>
      </c>
      <c r="AB451" t="s">
        <v>222</v>
      </c>
      <c r="AC451" t="s">
        <v>214</v>
      </c>
      <c r="AD451" t="s">
        <v>213</v>
      </c>
      <c r="AE451" t="s">
        <v>218</v>
      </c>
    </row>
    <row r="452" spans="9:31" x14ac:dyDescent="0.3">
      <c r="I452">
        <v>421</v>
      </c>
      <c r="J452" t="s">
        <v>94</v>
      </c>
      <c r="K452" t="s">
        <v>15</v>
      </c>
      <c r="L452" t="s">
        <v>16</v>
      </c>
      <c r="N452" t="s">
        <v>12</v>
      </c>
      <c r="O452" t="s">
        <v>9</v>
      </c>
      <c r="P452" t="s">
        <v>7</v>
      </c>
      <c r="R452" t="s">
        <v>14</v>
      </c>
      <c r="S452" t="s">
        <v>6</v>
      </c>
      <c r="V452" t="str">
        <f t="shared" si="17"/>
        <v>ABCEFGIJ</v>
      </c>
      <c r="X452" t="s">
        <v>211</v>
      </c>
      <c r="Y452" t="s">
        <v>216</v>
      </c>
      <c r="Z452" t="s">
        <v>221</v>
      </c>
      <c r="AA452" t="s">
        <v>220</v>
      </c>
      <c r="AB452" t="s">
        <v>222</v>
      </c>
      <c r="AC452" t="s">
        <v>214</v>
      </c>
      <c r="AD452" t="s">
        <v>213</v>
      </c>
      <c r="AE452" t="s">
        <v>212</v>
      </c>
    </row>
    <row r="453" spans="9:31" x14ac:dyDescent="0.3">
      <c r="I453">
        <v>422</v>
      </c>
      <c r="J453" t="s">
        <v>94</v>
      </c>
      <c r="K453" t="s">
        <v>15</v>
      </c>
      <c r="L453" t="s">
        <v>16</v>
      </c>
      <c r="N453" t="s">
        <v>12</v>
      </c>
      <c r="O453" t="s">
        <v>9</v>
      </c>
      <c r="P453" t="s">
        <v>7</v>
      </c>
      <c r="Q453" t="s">
        <v>11</v>
      </c>
      <c r="U453" t="s">
        <v>5</v>
      </c>
      <c r="V453" t="str">
        <f t="shared" si="17"/>
        <v>ABCEFGHL</v>
      </c>
      <c r="X453" t="s">
        <v>215</v>
      </c>
      <c r="Y453" t="s">
        <v>216</v>
      </c>
      <c r="Z453" t="s">
        <v>221</v>
      </c>
      <c r="AA453" t="s">
        <v>220</v>
      </c>
      <c r="AB453" t="s">
        <v>222</v>
      </c>
      <c r="AC453" t="s">
        <v>214</v>
      </c>
      <c r="AD453" t="s">
        <v>217</v>
      </c>
      <c r="AE453" t="s">
        <v>211</v>
      </c>
    </row>
    <row r="454" spans="9:31" x14ac:dyDescent="0.3">
      <c r="I454">
        <v>423</v>
      </c>
      <c r="J454" t="s">
        <v>94</v>
      </c>
      <c r="K454" t="s">
        <v>15</v>
      </c>
      <c r="L454" t="s">
        <v>16</v>
      </c>
      <c r="N454" t="s">
        <v>12</v>
      </c>
      <c r="O454" t="s">
        <v>9</v>
      </c>
      <c r="P454" t="s">
        <v>7</v>
      </c>
      <c r="Q454" t="s">
        <v>11</v>
      </c>
      <c r="T454" t="s">
        <v>97</v>
      </c>
      <c r="V454" t="str">
        <f t="shared" si="17"/>
        <v>ABCEFGHK</v>
      </c>
      <c r="X454" t="s">
        <v>215</v>
      </c>
      <c r="Y454" t="s">
        <v>216</v>
      </c>
      <c r="Z454" t="s">
        <v>221</v>
      </c>
      <c r="AA454" t="s">
        <v>220</v>
      </c>
      <c r="AB454" t="s">
        <v>222</v>
      </c>
      <c r="AC454" t="s">
        <v>214</v>
      </c>
      <c r="AD454" t="s">
        <v>211</v>
      </c>
      <c r="AE454" t="s">
        <v>218</v>
      </c>
    </row>
    <row r="455" spans="9:31" x14ac:dyDescent="0.3">
      <c r="I455">
        <v>424</v>
      </c>
      <c r="J455" t="s">
        <v>94</v>
      </c>
      <c r="K455" t="s">
        <v>15</v>
      </c>
      <c r="L455" t="s">
        <v>16</v>
      </c>
      <c r="N455" t="s">
        <v>12</v>
      </c>
      <c r="O455" t="s">
        <v>9</v>
      </c>
      <c r="P455" t="s">
        <v>7</v>
      </c>
      <c r="Q455" t="s">
        <v>11</v>
      </c>
      <c r="S455" t="s">
        <v>6</v>
      </c>
      <c r="V455" t="str">
        <f t="shared" si="17"/>
        <v>ABCEFGHJ</v>
      </c>
      <c r="X455" t="s">
        <v>215</v>
      </c>
      <c r="Y455" t="s">
        <v>216</v>
      </c>
      <c r="Z455" t="s">
        <v>221</v>
      </c>
      <c r="AA455" t="s">
        <v>220</v>
      </c>
      <c r="AB455" t="s">
        <v>222</v>
      </c>
      <c r="AC455" t="s">
        <v>214</v>
      </c>
      <c r="AD455" t="s">
        <v>211</v>
      </c>
      <c r="AE455" t="s">
        <v>212</v>
      </c>
    </row>
    <row r="456" spans="9:31" x14ac:dyDescent="0.3">
      <c r="I456">
        <v>425</v>
      </c>
      <c r="J456" t="s">
        <v>94</v>
      </c>
      <c r="K456" t="s">
        <v>15</v>
      </c>
      <c r="L456" t="s">
        <v>16</v>
      </c>
      <c r="N456" t="s">
        <v>12</v>
      </c>
      <c r="O456" t="s">
        <v>9</v>
      </c>
      <c r="P456" t="s">
        <v>7</v>
      </c>
      <c r="Q456" t="s">
        <v>11</v>
      </c>
      <c r="R456" t="s">
        <v>14</v>
      </c>
      <c r="V456" t="str">
        <f t="shared" si="17"/>
        <v>ABCEFGHI</v>
      </c>
      <c r="X456" t="s">
        <v>215</v>
      </c>
      <c r="Y456" t="s">
        <v>216</v>
      </c>
      <c r="Z456" t="s">
        <v>221</v>
      </c>
      <c r="AA456" t="s">
        <v>220</v>
      </c>
      <c r="AB456" t="s">
        <v>222</v>
      </c>
      <c r="AC456" t="s">
        <v>214</v>
      </c>
      <c r="AD456" t="s">
        <v>211</v>
      </c>
      <c r="AE456" t="s">
        <v>213</v>
      </c>
    </row>
    <row r="457" spans="9:31" x14ac:dyDescent="0.3">
      <c r="I457">
        <v>426</v>
      </c>
      <c r="J457" t="s">
        <v>94</v>
      </c>
      <c r="K457" t="s">
        <v>15</v>
      </c>
      <c r="L457" t="s">
        <v>16</v>
      </c>
      <c r="M457" t="s">
        <v>13</v>
      </c>
      <c r="R457" t="s">
        <v>14</v>
      </c>
      <c r="S457" t="s">
        <v>6</v>
      </c>
      <c r="T457" t="s">
        <v>97</v>
      </c>
      <c r="U457" t="s">
        <v>5</v>
      </c>
      <c r="V457" t="str">
        <f t="shared" si="17"/>
        <v>ABCDIJKL</v>
      </c>
      <c r="X457" t="s">
        <v>213</v>
      </c>
      <c r="Y457" t="s">
        <v>212</v>
      </c>
      <c r="Z457" t="s">
        <v>221</v>
      </c>
      <c r="AA457" t="s">
        <v>220</v>
      </c>
      <c r="AB457" t="s">
        <v>222</v>
      </c>
      <c r="AC457" t="s">
        <v>219</v>
      </c>
      <c r="AD457" t="s">
        <v>217</v>
      </c>
      <c r="AE457" t="s">
        <v>218</v>
      </c>
    </row>
    <row r="458" spans="9:31" x14ac:dyDescent="0.3">
      <c r="I458">
        <v>427</v>
      </c>
      <c r="J458" t="s">
        <v>94</v>
      </c>
      <c r="K458" t="s">
        <v>15</v>
      </c>
      <c r="L458" t="s">
        <v>16</v>
      </c>
      <c r="M458" t="s">
        <v>13</v>
      </c>
      <c r="Q458" t="s">
        <v>11</v>
      </c>
      <c r="S458" t="s">
        <v>6</v>
      </c>
      <c r="T458" t="s">
        <v>97</v>
      </c>
      <c r="U458" t="s">
        <v>5</v>
      </c>
      <c r="V458" t="str">
        <f t="shared" si="17"/>
        <v>ABCDHJKL</v>
      </c>
      <c r="X458" t="s">
        <v>215</v>
      </c>
      <c r="Y458" t="s">
        <v>212</v>
      </c>
      <c r="Z458" t="s">
        <v>221</v>
      </c>
      <c r="AA458" t="s">
        <v>220</v>
      </c>
      <c r="AB458" t="s">
        <v>222</v>
      </c>
      <c r="AC458" t="s">
        <v>219</v>
      </c>
      <c r="AD458" t="s">
        <v>217</v>
      </c>
      <c r="AE458" t="s">
        <v>218</v>
      </c>
    </row>
    <row r="459" spans="9:31" x14ac:dyDescent="0.3">
      <c r="I459">
        <v>428</v>
      </c>
      <c r="J459" t="s">
        <v>94</v>
      </c>
      <c r="K459" t="s">
        <v>15</v>
      </c>
      <c r="L459" t="s">
        <v>16</v>
      </c>
      <c r="M459" t="s">
        <v>13</v>
      </c>
      <c r="Q459" t="s">
        <v>11</v>
      </c>
      <c r="R459" t="s">
        <v>14</v>
      </c>
      <c r="T459" t="s">
        <v>97</v>
      </c>
      <c r="U459" t="s">
        <v>5</v>
      </c>
      <c r="V459" t="str">
        <f t="shared" si="17"/>
        <v>ABCDHIKL</v>
      </c>
      <c r="X459" t="s">
        <v>215</v>
      </c>
      <c r="Y459" t="s">
        <v>213</v>
      </c>
      <c r="Z459" t="s">
        <v>221</v>
      </c>
      <c r="AA459" t="s">
        <v>220</v>
      </c>
      <c r="AB459" t="s">
        <v>222</v>
      </c>
      <c r="AC459" t="s">
        <v>219</v>
      </c>
      <c r="AD459" t="s">
        <v>217</v>
      </c>
      <c r="AE459" t="s">
        <v>218</v>
      </c>
    </row>
    <row r="460" spans="9:31" x14ac:dyDescent="0.3">
      <c r="I460">
        <v>429</v>
      </c>
      <c r="J460" t="s">
        <v>94</v>
      </c>
      <c r="K460" t="s">
        <v>15</v>
      </c>
      <c r="L460" t="s">
        <v>16</v>
      </c>
      <c r="M460" t="s">
        <v>13</v>
      </c>
      <c r="Q460" t="s">
        <v>11</v>
      </c>
      <c r="R460" t="s">
        <v>14</v>
      </c>
      <c r="S460" t="s">
        <v>6</v>
      </c>
      <c r="U460" t="s">
        <v>5</v>
      </c>
      <c r="V460" t="str">
        <f t="shared" si="17"/>
        <v>ABCDHIJL</v>
      </c>
      <c r="X460" t="s">
        <v>215</v>
      </c>
      <c r="Y460" t="s">
        <v>212</v>
      </c>
      <c r="Z460" t="s">
        <v>221</v>
      </c>
      <c r="AA460" t="s">
        <v>220</v>
      </c>
      <c r="AB460" t="s">
        <v>222</v>
      </c>
      <c r="AC460" t="s">
        <v>219</v>
      </c>
      <c r="AD460" t="s">
        <v>217</v>
      </c>
      <c r="AE460" t="s">
        <v>213</v>
      </c>
    </row>
    <row r="461" spans="9:31" x14ac:dyDescent="0.3">
      <c r="I461">
        <v>430</v>
      </c>
      <c r="J461" t="s">
        <v>94</v>
      </c>
      <c r="K461" t="s">
        <v>15</v>
      </c>
      <c r="L461" t="s">
        <v>16</v>
      </c>
      <c r="M461" t="s">
        <v>13</v>
      </c>
      <c r="Q461" t="s">
        <v>11</v>
      </c>
      <c r="R461" t="s">
        <v>14</v>
      </c>
      <c r="S461" t="s">
        <v>6</v>
      </c>
      <c r="T461" t="s">
        <v>97</v>
      </c>
      <c r="V461" t="str">
        <f t="shared" si="17"/>
        <v>ABCDHIJK</v>
      </c>
      <c r="X461" t="s">
        <v>215</v>
      </c>
      <c r="Y461" t="s">
        <v>212</v>
      </c>
      <c r="Z461" t="s">
        <v>221</v>
      </c>
      <c r="AA461" t="s">
        <v>220</v>
      </c>
      <c r="AB461" t="s">
        <v>222</v>
      </c>
      <c r="AC461" t="s">
        <v>219</v>
      </c>
      <c r="AD461" t="s">
        <v>213</v>
      </c>
      <c r="AE461" t="s">
        <v>218</v>
      </c>
    </row>
    <row r="462" spans="9:31" x14ac:dyDescent="0.3">
      <c r="I462">
        <v>431</v>
      </c>
      <c r="J462" t="s">
        <v>94</v>
      </c>
      <c r="K462" t="s">
        <v>15</v>
      </c>
      <c r="L462" t="s">
        <v>16</v>
      </c>
      <c r="M462" t="s">
        <v>13</v>
      </c>
      <c r="P462" t="s">
        <v>7</v>
      </c>
      <c r="S462" t="s">
        <v>6</v>
      </c>
      <c r="T462" t="s">
        <v>97</v>
      </c>
      <c r="U462" t="s">
        <v>5</v>
      </c>
      <c r="V462" t="str">
        <f t="shared" si="17"/>
        <v>ABCDGJKL</v>
      </c>
      <c r="X462" t="s">
        <v>220</v>
      </c>
      <c r="Y462" t="s">
        <v>212</v>
      </c>
      <c r="Z462" t="s">
        <v>221</v>
      </c>
      <c r="AA462" t="s">
        <v>219</v>
      </c>
      <c r="AB462" t="s">
        <v>222</v>
      </c>
      <c r="AC462" t="s">
        <v>216</v>
      </c>
      <c r="AD462" t="s">
        <v>217</v>
      </c>
      <c r="AE462" t="s">
        <v>218</v>
      </c>
    </row>
    <row r="463" spans="9:31" x14ac:dyDescent="0.3">
      <c r="I463">
        <v>432</v>
      </c>
      <c r="J463" t="s">
        <v>94</v>
      </c>
      <c r="K463" t="s">
        <v>15</v>
      </c>
      <c r="L463" t="s">
        <v>16</v>
      </c>
      <c r="M463" t="s">
        <v>13</v>
      </c>
      <c r="P463" t="s">
        <v>7</v>
      </c>
      <c r="R463" t="s">
        <v>14</v>
      </c>
      <c r="T463" t="s">
        <v>97</v>
      </c>
      <c r="U463" t="s">
        <v>5</v>
      </c>
      <c r="V463" t="str">
        <f t="shared" si="17"/>
        <v>ABCDGIKL</v>
      </c>
      <c r="X463" t="s">
        <v>213</v>
      </c>
      <c r="Y463" t="s">
        <v>216</v>
      </c>
      <c r="Z463" t="s">
        <v>221</v>
      </c>
      <c r="AA463" t="s">
        <v>220</v>
      </c>
      <c r="AB463" t="s">
        <v>222</v>
      </c>
      <c r="AC463" t="s">
        <v>219</v>
      </c>
      <c r="AD463" t="s">
        <v>217</v>
      </c>
      <c r="AE463" t="s">
        <v>218</v>
      </c>
    </row>
    <row r="464" spans="9:31" x14ac:dyDescent="0.3">
      <c r="I464">
        <v>433</v>
      </c>
      <c r="J464" t="s">
        <v>94</v>
      </c>
      <c r="K464" t="s">
        <v>15</v>
      </c>
      <c r="L464" t="s">
        <v>16</v>
      </c>
      <c r="M464" t="s">
        <v>13</v>
      </c>
      <c r="P464" t="s">
        <v>7</v>
      </c>
      <c r="R464" t="s">
        <v>14</v>
      </c>
      <c r="S464" t="s">
        <v>6</v>
      </c>
      <c r="U464" t="s">
        <v>5</v>
      </c>
      <c r="V464" t="str">
        <f t="shared" si="17"/>
        <v>ABCDGIJL</v>
      </c>
      <c r="X464" t="s">
        <v>220</v>
      </c>
      <c r="Y464" t="s">
        <v>212</v>
      </c>
      <c r="Z464" t="s">
        <v>221</v>
      </c>
      <c r="AA464" t="s">
        <v>219</v>
      </c>
      <c r="AB464" t="s">
        <v>222</v>
      </c>
      <c r="AC464" t="s">
        <v>216</v>
      </c>
      <c r="AD464" t="s">
        <v>217</v>
      </c>
      <c r="AE464" t="s">
        <v>213</v>
      </c>
    </row>
    <row r="465" spans="9:31" x14ac:dyDescent="0.3">
      <c r="I465">
        <v>434</v>
      </c>
      <c r="J465" t="s">
        <v>94</v>
      </c>
      <c r="K465" t="s">
        <v>15</v>
      </c>
      <c r="L465" t="s">
        <v>16</v>
      </c>
      <c r="M465" t="s">
        <v>13</v>
      </c>
      <c r="P465" t="s">
        <v>7</v>
      </c>
      <c r="R465" t="s">
        <v>14</v>
      </c>
      <c r="S465" t="s">
        <v>6</v>
      </c>
      <c r="T465" t="s">
        <v>97</v>
      </c>
      <c r="V465" t="str">
        <f t="shared" si="17"/>
        <v>ABCDGIJK</v>
      </c>
      <c r="X465" t="s">
        <v>220</v>
      </c>
      <c r="Y465" t="s">
        <v>212</v>
      </c>
      <c r="Z465" t="s">
        <v>221</v>
      </c>
      <c r="AA465" t="s">
        <v>219</v>
      </c>
      <c r="AB465" t="s">
        <v>222</v>
      </c>
      <c r="AC465" t="s">
        <v>216</v>
      </c>
      <c r="AD465" t="s">
        <v>213</v>
      </c>
      <c r="AE465" t="s">
        <v>218</v>
      </c>
    </row>
    <row r="466" spans="9:31" x14ac:dyDescent="0.3">
      <c r="I466">
        <v>435</v>
      </c>
      <c r="J466" t="s">
        <v>94</v>
      </c>
      <c r="K466" t="s">
        <v>15</v>
      </c>
      <c r="L466" t="s">
        <v>16</v>
      </c>
      <c r="M466" t="s">
        <v>13</v>
      </c>
      <c r="P466" t="s">
        <v>7</v>
      </c>
      <c r="Q466" t="s">
        <v>11</v>
      </c>
      <c r="T466" t="s">
        <v>97</v>
      </c>
      <c r="U466" t="s">
        <v>5</v>
      </c>
      <c r="V466" t="str">
        <f t="shared" si="17"/>
        <v>ABCDGHKL</v>
      </c>
      <c r="X466" t="s">
        <v>215</v>
      </c>
      <c r="Y466" t="s">
        <v>216</v>
      </c>
      <c r="Z466" t="s">
        <v>221</v>
      </c>
      <c r="AA466" t="s">
        <v>220</v>
      </c>
      <c r="AB466" t="s">
        <v>222</v>
      </c>
      <c r="AC466" t="s">
        <v>219</v>
      </c>
      <c r="AD466" t="s">
        <v>217</v>
      </c>
      <c r="AE466" t="s">
        <v>218</v>
      </c>
    </row>
    <row r="467" spans="9:31" x14ac:dyDescent="0.3">
      <c r="I467">
        <v>436</v>
      </c>
      <c r="J467" t="s">
        <v>94</v>
      </c>
      <c r="K467" t="s">
        <v>15</v>
      </c>
      <c r="L467" t="s">
        <v>16</v>
      </c>
      <c r="M467" t="s">
        <v>13</v>
      </c>
      <c r="P467" t="s">
        <v>7</v>
      </c>
      <c r="Q467" t="s">
        <v>11</v>
      </c>
      <c r="S467" t="s">
        <v>6</v>
      </c>
      <c r="U467" t="s">
        <v>5</v>
      </c>
      <c r="V467" t="str">
        <f t="shared" si="17"/>
        <v>ABCDGHJL</v>
      </c>
      <c r="X467" t="s">
        <v>215</v>
      </c>
      <c r="Y467" t="s">
        <v>216</v>
      </c>
      <c r="Z467" t="s">
        <v>221</v>
      </c>
      <c r="AA467" t="s">
        <v>220</v>
      </c>
      <c r="AB467" t="s">
        <v>222</v>
      </c>
      <c r="AC467" t="s">
        <v>219</v>
      </c>
      <c r="AD467" t="s">
        <v>217</v>
      </c>
      <c r="AE467" t="s">
        <v>212</v>
      </c>
    </row>
    <row r="468" spans="9:31" x14ac:dyDescent="0.3">
      <c r="I468">
        <v>437</v>
      </c>
      <c r="J468" t="s">
        <v>94</v>
      </c>
      <c r="K468" t="s">
        <v>15</v>
      </c>
      <c r="L468" t="s">
        <v>16</v>
      </c>
      <c r="M468" t="s">
        <v>13</v>
      </c>
      <c r="P468" t="s">
        <v>7</v>
      </c>
      <c r="Q468" t="s">
        <v>11</v>
      </c>
      <c r="S468" t="s">
        <v>6</v>
      </c>
      <c r="T468" t="s">
        <v>97</v>
      </c>
      <c r="V468" t="str">
        <f t="shared" si="17"/>
        <v>ABCDGHJK</v>
      </c>
      <c r="X468" t="s">
        <v>215</v>
      </c>
      <c r="Y468" t="s">
        <v>216</v>
      </c>
      <c r="Z468" t="s">
        <v>221</v>
      </c>
      <c r="AA468" t="s">
        <v>220</v>
      </c>
      <c r="AB468" t="s">
        <v>222</v>
      </c>
      <c r="AC468" t="s">
        <v>219</v>
      </c>
      <c r="AD468" t="s">
        <v>212</v>
      </c>
      <c r="AE468" t="s">
        <v>218</v>
      </c>
    </row>
    <row r="469" spans="9:31" x14ac:dyDescent="0.3">
      <c r="I469">
        <v>438</v>
      </c>
      <c r="J469" t="s">
        <v>94</v>
      </c>
      <c r="K469" t="s">
        <v>15</v>
      </c>
      <c r="L469" t="s">
        <v>16</v>
      </c>
      <c r="M469" t="s">
        <v>13</v>
      </c>
      <c r="P469" t="s">
        <v>7</v>
      </c>
      <c r="Q469" t="s">
        <v>11</v>
      </c>
      <c r="R469" t="s">
        <v>14</v>
      </c>
      <c r="U469" t="s">
        <v>5</v>
      </c>
      <c r="V469" t="str">
        <f t="shared" si="17"/>
        <v>ABCDGHIL</v>
      </c>
      <c r="X469" t="s">
        <v>215</v>
      </c>
      <c r="Y469" t="s">
        <v>216</v>
      </c>
      <c r="Z469" t="s">
        <v>221</v>
      </c>
      <c r="AA469" t="s">
        <v>220</v>
      </c>
      <c r="AB469" t="s">
        <v>222</v>
      </c>
      <c r="AC469" t="s">
        <v>219</v>
      </c>
      <c r="AD469" t="s">
        <v>217</v>
      </c>
      <c r="AE469" t="s">
        <v>213</v>
      </c>
    </row>
    <row r="470" spans="9:31" x14ac:dyDescent="0.3">
      <c r="I470">
        <v>439</v>
      </c>
      <c r="J470" t="s">
        <v>94</v>
      </c>
      <c r="K470" t="s">
        <v>15</v>
      </c>
      <c r="L470" t="s">
        <v>16</v>
      </c>
      <c r="M470" t="s">
        <v>13</v>
      </c>
      <c r="P470" t="s">
        <v>7</v>
      </c>
      <c r="Q470" t="s">
        <v>11</v>
      </c>
      <c r="R470" t="s">
        <v>14</v>
      </c>
      <c r="T470" t="s">
        <v>97</v>
      </c>
      <c r="V470" t="str">
        <f t="shared" si="17"/>
        <v>ABCDGHIK</v>
      </c>
      <c r="X470" t="s">
        <v>215</v>
      </c>
      <c r="Y470" t="s">
        <v>216</v>
      </c>
      <c r="Z470" t="s">
        <v>221</v>
      </c>
      <c r="AA470" t="s">
        <v>220</v>
      </c>
      <c r="AB470" t="s">
        <v>222</v>
      </c>
      <c r="AC470" t="s">
        <v>219</v>
      </c>
      <c r="AD470" t="s">
        <v>213</v>
      </c>
      <c r="AE470" t="s">
        <v>218</v>
      </c>
    </row>
    <row r="471" spans="9:31" x14ac:dyDescent="0.3">
      <c r="I471">
        <v>440</v>
      </c>
      <c r="J471" t="s">
        <v>94</v>
      </c>
      <c r="K471" t="s">
        <v>15</v>
      </c>
      <c r="L471" t="s">
        <v>16</v>
      </c>
      <c r="M471" t="s">
        <v>13</v>
      </c>
      <c r="P471" t="s">
        <v>7</v>
      </c>
      <c r="Q471" t="s">
        <v>11</v>
      </c>
      <c r="R471" t="s">
        <v>14</v>
      </c>
      <c r="S471" t="s">
        <v>6</v>
      </c>
      <c r="V471" t="str">
        <f t="shared" si="17"/>
        <v>ABCDGHIJ</v>
      </c>
      <c r="X471" t="s">
        <v>215</v>
      </c>
      <c r="Y471" t="s">
        <v>216</v>
      </c>
      <c r="Z471" t="s">
        <v>221</v>
      </c>
      <c r="AA471" t="s">
        <v>220</v>
      </c>
      <c r="AB471" t="s">
        <v>222</v>
      </c>
      <c r="AC471" t="s">
        <v>219</v>
      </c>
      <c r="AD471" t="s">
        <v>213</v>
      </c>
      <c r="AE471" t="s">
        <v>212</v>
      </c>
    </row>
    <row r="472" spans="9:31" x14ac:dyDescent="0.3">
      <c r="I472">
        <v>441</v>
      </c>
      <c r="J472" t="s">
        <v>94</v>
      </c>
      <c r="K472" t="s">
        <v>15</v>
      </c>
      <c r="L472" t="s">
        <v>16</v>
      </c>
      <c r="M472" t="s">
        <v>13</v>
      </c>
      <c r="O472" t="s">
        <v>9</v>
      </c>
      <c r="S472" t="s">
        <v>6</v>
      </c>
      <c r="T472" t="s">
        <v>97</v>
      </c>
      <c r="U472" t="s">
        <v>5</v>
      </c>
      <c r="V472" t="str">
        <f t="shared" si="17"/>
        <v>ABCDFJKL</v>
      </c>
      <c r="X472" t="s">
        <v>220</v>
      </c>
      <c r="Y472" t="s">
        <v>212</v>
      </c>
      <c r="Z472" t="s">
        <v>221</v>
      </c>
      <c r="AA472" t="s">
        <v>219</v>
      </c>
      <c r="AB472" t="s">
        <v>222</v>
      </c>
      <c r="AC472" t="s">
        <v>214</v>
      </c>
      <c r="AD472" t="s">
        <v>217</v>
      </c>
      <c r="AE472" t="s">
        <v>218</v>
      </c>
    </row>
    <row r="473" spans="9:31" x14ac:dyDescent="0.3">
      <c r="I473">
        <v>442</v>
      </c>
      <c r="J473" t="s">
        <v>94</v>
      </c>
      <c r="K473" t="s">
        <v>15</v>
      </c>
      <c r="L473" t="s">
        <v>16</v>
      </c>
      <c r="M473" t="s">
        <v>13</v>
      </c>
      <c r="O473" t="s">
        <v>9</v>
      </c>
      <c r="R473" t="s">
        <v>14</v>
      </c>
      <c r="T473" t="s">
        <v>97</v>
      </c>
      <c r="U473" t="s">
        <v>5</v>
      </c>
      <c r="V473" t="str">
        <f t="shared" si="17"/>
        <v>ABCDFIKL</v>
      </c>
      <c r="X473" t="s">
        <v>220</v>
      </c>
      <c r="Y473" t="s">
        <v>213</v>
      </c>
      <c r="Z473" t="s">
        <v>221</v>
      </c>
      <c r="AA473" t="s">
        <v>219</v>
      </c>
      <c r="AB473" t="s">
        <v>222</v>
      </c>
      <c r="AC473" t="s">
        <v>214</v>
      </c>
      <c r="AD473" t="s">
        <v>217</v>
      </c>
      <c r="AE473" t="s">
        <v>218</v>
      </c>
    </row>
    <row r="474" spans="9:31" x14ac:dyDescent="0.3">
      <c r="I474">
        <v>443</v>
      </c>
      <c r="J474" t="s">
        <v>94</v>
      </c>
      <c r="K474" t="s">
        <v>15</v>
      </c>
      <c r="L474" t="s">
        <v>16</v>
      </c>
      <c r="M474" t="s">
        <v>13</v>
      </c>
      <c r="O474" t="s">
        <v>9</v>
      </c>
      <c r="R474" t="s">
        <v>14</v>
      </c>
      <c r="S474" t="s">
        <v>6</v>
      </c>
      <c r="U474" t="s">
        <v>5</v>
      </c>
      <c r="V474" t="str">
        <f t="shared" si="17"/>
        <v>ABCDFIJL</v>
      </c>
      <c r="X474" t="s">
        <v>220</v>
      </c>
      <c r="Y474" t="s">
        <v>212</v>
      </c>
      <c r="Z474" t="s">
        <v>221</v>
      </c>
      <c r="AA474" t="s">
        <v>219</v>
      </c>
      <c r="AB474" t="s">
        <v>222</v>
      </c>
      <c r="AC474" t="s">
        <v>214</v>
      </c>
      <c r="AD474" t="s">
        <v>217</v>
      </c>
      <c r="AE474" t="s">
        <v>213</v>
      </c>
    </row>
    <row r="475" spans="9:31" x14ac:dyDescent="0.3">
      <c r="I475">
        <v>444</v>
      </c>
      <c r="J475" t="s">
        <v>94</v>
      </c>
      <c r="K475" t="s">
        <v>15</v>
      </c>
      <c r="L475" t="s">
        <v>16</v>
      </c>
      <c r="M475" t="s">
        <v>13</v>
      </c>
      <c r="O475" t="s">
        <v>9</v>
      </c>
      <c r="R475" t="s">
        <v>14</v>
      </c>
      <c r="S475" t="s">
        <v>6</v>
      </c>
      <c r="T475" t="s">
        <v>97</v>
      </c>
      <c r="V475" t="str">
        <f t="shared" si="17"/>
        <v>ABCDFIJK</v>
      </c>
      <c r="X475" t="s">
        <v>220</v>
      </c>
      <c r="Y475" t="s">
        <v>212</v>
      </c>
      <c r="Z475" t="s">
        <v>221</v>
      </c>
      <c r="AA475" t="s">
        <v>219</v>
      </c>
      <c r="AB475" t="s">
        <v>222</v>
      </c>
      <c r="AC475" t="s">
        <v>214</v>
      </c>
      <c r="AD475" t="s">
        <v>213</v>
      </c>
      <c r="AE475" t="s">
        <v>218</v>
      </c>
    </row>
    <row r="476" spans="9:31" x14ac:dyDescent="0.3">
      <c r="I476">
        <v>445</v>
      </c>
      <c r="J476" t="s">
        <v>94</v>
      </c>
      <c r="K476" t="s">
        <v>15</v>
      </c>
      <c r="L476" t="s">
        <v>16</v>
      </c>
      <c r="M476" t="s">
        <v>13</v>
      </c>
      <c r="O476" t="s">
        <v>9</v>
      </c>
      <c r="Q476" t="s">
        <v>11</v>
      </c>
      <c r="T476" t="s">
        <v>97</v>
      </c>
      <c r="U476" t="s">
        <v>5</v>
      </c>
      <c r="V476" t="str">
        <f t="shared" si="17"/>
        <v>ABCDFHKL</v>
      </c>
      <c r="X476" t="s">
        <v>215</v>
      </c>
      <c r="Y476" t="s">
        <v>214</v>
      </c>
      <c r="Z476" t="s">
        <v>221</v>
      </c>
      <c r="AA476" t="s">
        <v>220</v>
      </c>
      <c r="AB476" t="s">
        <v>222</v>
      </c>
      <c r="AC476" t="s">
        <v>219</v>
      </c>
      <c r="AD476" t="s">
        <v>217</v>
      </c>
      <c r="AE476" t="s">
        <v>218</v>
      </c>
    </row>
    <row r="477" spans="9:31" x14ac:dyDescent="0.3">
      <c r="I477">
        <v>446</v>
      </c>
      <c r="J477" t="s">
        <v>94</v>
      </c>
      <c r="K477" t="s">
        <v>15</v>
      </c>
      <c r="L477" t="s">
        <v>16</v>
      </c>
      <c r="M477" t="s">
        <v>13</v>
      </c>
      <c r="O477" t="s">
        <v>9</v>
      </c>
      <c r="Q477" t="s">
        <v>11</v>
      </c>
      <c r="S477" t="s">
        <v>6</v>
      </c>
      <c r="U477" t="s">
        <v>5</v>
      </c>
      <c r="V477" t="str">
        <f t="shared" si="17"/>
        <v>ABCDFHJL</v>
      </c>
      <c r="X477" t="s">
        <v>220</v>
      </c>
      <c r="Y477" t="s">
        <v>212</v>
      </c>
      <c r="Z477" t="s">
        <v>221</v>
      </c>
      <c r="AA477" t="s">
        <v>219</v>
      </c>
      <c r="AB477" t="s">
        <v>222</v>
      </c>
      <c r="AC477" t="s">
        <v>214</v>
      </c>
      <c r="AD477" t="s">
        <v>217</v>
      </c>
      <c r="AE477" t="s">
        <v>215</v>
      </c>
    </row>
    <row r="478" spans="9:31" x14ac:dyDescent="0.3">
      <c r="I478">
        <v>447</v>
      </c>
      <c r="J478" t="s">
        <v>94</v>
      </c>
      <c r="K478" t="s">
        <v>15</v>
      </c>
      <c r="L478" t="s">
        <v>16</v>
      </c>
      <c r="M478" t="s">
        <v>13</v>
      </c>
      <c r="O478" t="s">
        <v>9</v>
      </c>
      <c r="Q478" t="s">
        <v>11</v>
      </c>
      <c r="S478" t="s">
        <v>6</v>
      </c>
      <c r="T478" t="s">
        <v>97</v>
      </c>
      <c r="V478" t="str">
        <f t="shared" si="17"/>
        <v>ABCDFHJK</v>
      </c>
      <c r="X478" t="s">
        <v>215</v>
      </c>
      <c r="Y478" t="s">
        <v>212</v>
      </c>
      <c r="Z478" t="s">
        <v>221</v>
      </c>
      <c r="AA478" t="s">
        <v>220</v>
      </c>
      <c r="AB478" t="s">
        <v>222</v>
      </c>
      <c r="AC478" t="s">
        <v>214</v>
      </c>
      <c r="AD478" t="s">
        <v>219</v>
      </c>
      <c r="AE478" t="s">
        <v>218</v>
      </c>
    </row>
    <row r="479" spans="9:31" x14ac:dyDescent="0.3">
      <c r="I479">
        <v>448</v>
      </c>
      <c r="J479" t="s">
        <v>94</v>
      </c>
      <c r="K479" t="s">
        <v>15</v>
      </c>
      <c r="L479" t="s">
        <v>16</v>
      </c>
      <c r="M479" t="s">
        <v>13</v>
      </c>
      <c r="O479" t="s">
        <v>9</v>
      </c>
      <c r="Q479" t="s">
        <v>11</v>
      </c>
      <c r="R479" t="s">
        <v>14</v>
      </c>
      <c r="U479" t="s">
        <v>5</v>
      </c>
      <c r="V479" t="str">
        <f t="shared" si="17"/>
        <v>ABCDFHIL</v>
      </c>
      <c r="X479" t="s">
        <v>215</v>
      </c>
      <c r="Y479" t="s">
        <v>214</v>
      </c>
      <c r="Z479" t="s">
        <v>221</v>
      </c>
      <c r="AA479" t="s">
        <v>220</v>
      </c>
      <c r="AB479" t="s">
        <v>222</v>
      </c>
      <c r="AC479" t="s">
        <v>219</v>
      </c>
      <c r="AD479" t="s">
        <v>217</v>
      </c>
      <c r="AE479" t="s">
        <v>213</v>
      </c>
    </row>
    <row r="480" spans="9:31" x14ac:dyDescent="0.3">
      <c r="I480">
        <v>449</v>
      </c>
      <c r="J480" t="s">
        <v>94</v>
      </c>
      <c r="K480" t="s">
        <v>15</v>
      </c>
      <c r="L480" t="s">
        <v>16</v>
      </c>
      <c r="M480" t="s">
        <v>13</v>
      </c>
      <c r="O480" t="s">
        <v>9</v>
      </c>
      <c r="Q480" t="s">
        <v>11</v>
      </c>
      <c r="R480" t="s">
        <v>14</v>
      </c>
      <c r="T480" t="s">
        <v>97</v>
      </c>
      <c r="V480" t="str">
        <f t="shared" si="17"/>
        <v>ABCDFHIK</v>
      </c>
      <c r="X480" t="s">
        <v>215</v>
      </c>
      <c r="Y480" t="s">
        <v>214</v>
      </c>
      <c r="Z480" t="s">
        <v>221</v>
      </c>
      <c r="AA480" t="s">
        <v>220</v>
      </c>
      <c r="AB480" t="s">
        <v>222</v>
      </c>
      <c r="AC480" t="s">
        <v>219</v>
      </c>
      <c r="AD480" t="s">
        <v>213</v>
      </c>
      <c r="AE480" t="s">
        <v>218</v>
      </c>
    </row>
    <row r="481" spans="9:31" x14ac:dyDescent="0.3">
      <c r="I481">
        <v>450</v>
      </c>
      <c r="J481" t="s">
        <v>94</v>
      </c>
      <c r="K481" t="s">
        <v>15</v>
      </c>
      <c r="L481" t="s">
        <v>16</v>
      </c>
      <c r="M481" t="s">
        <v>13</v>
      </c>
      <c r="O481" t="s">
        <v>9</v>
      </c>
      <c r="Q481" t="s">
        <v>11</v>
      </c>
      <c r="R481" t="s">
        <v>14</v>
      </c>
      <c r="S481" t="s">
        <v>6</v>
      </c>
      <c r="V481" t="str">
        <f t="shared" ref="V481:V526" si="18">J481&amp;K481&amp;L481&amp;M481&amp;N481&amp;O481&amp;P481&amp;Q481&amp;R481&amp;S481&amp;T481&amp;U481</f>
        <v>ABCDFHIJ</v>
      </c>
      <c r="X481" t="s">
        <v>215</v>
      </c>
      <c r="Y481" t="s">
        <v>212</v>
      </c>
      <c r="Z481" t="s">
        <v>221</v>
      </c>
      <c r="AA481" t="s">
        <v>220</v>
      </c>
      <c r="AB481" t="s">
        <v>222</v>
      </c>
      <c r="AC481" t="s">
        <v>214</v>
      </c>
      <c r="AD481" t="s">
        <v>219</v>
      </c>
      <c r="AE481" t="s">
        <v>213</v>
      </c>
    </row>
    <row r="482" spans="9:31" x14ac:dyDescent="0.3">
      <c r="I482">
        <v>451</v>
      </c>
      <c r="J482" t="s">
        <v>94</v>
      </c>
      <c r="K482" t="s">
        <v>15</v>
      </c>
      <c r="L482" t="s">
        <v>16</v>
      </c>
      <c r="M482" t="s">
        <v>13</v>
      </c>
      <c r="O482" t="s">
        <v>9</v>
      </c>
      <c r="P482" t="s">
        <v>7</v>
      </c>
      <c r="T482" t="s">
        <v>97</v>
      </c>
      <c r="U482" t="s">
        <v>5</v>
      </c>
      <c r="V482" t="str">
        <f t="shared" si="18"/>
        <v>ABCDFGKL</v>
      </c>
      <c r="X482" t="s">
        <v>220</v>
      </c>
      <c r="Y482" t="s">
        <v>216</v>
      </c>
      <c r="Z482" t="s">
        <v>221</v>
      </c>
      <c r="AA482" t="s">
        <v>219</v>
      </c>
      <c r="AB482" t="s">
        <v>222</v>
      </c>
      <c r="AC482" t="s">
        <v>214</v>
      </c>
      <c r="AD482" t="s">
        <v>217</v>
      </c>
      <c r="AE482" t="s">
        <v>218</v>
      </c>
    </row>
    <row r="483" spans="9:31" x14ac:dyDescent="0.3">
      <c r="I483">
        <v>452</v>
      </c>
      <c r="J483" t="s">
        <v>94</v>
      </c>
      <c r="K483" t="s">
        <v>15</v>
      </c>
      <c r="L483" t="s">
        <v>16</v>
      </c>
      <c r="M483" t="s">
        <v>13</v>
      </c>
      <c r="O483" t="s">
        <v>9</v>
      </c>
      <c r="P483" t="s">
        <v>7</v>
      </c>
      <c r="S483" t="s">
        <v>6</v>
      </c>
      <c r="U483" t="s">
        <v>5</v>
      </c>
      <c r="V483" t="str">
        <f t="shared" si="18"/>
        <v>ABCDFGJL</v>
      </c>
      <c r="X483" t="s">
        <v>220</v>
      </c>
      <c r="Y483" t="s">
        <v>216</v>
      </c>
      <c r="Z483" t="s">
        <v>221</v>
      </c>
      <c r="AA483" t="s">
        <v>219</v>
      </c>
      <c r="AB483" t="s">
        <v>222</v>
      </c>
      <c r="AC483" t="s">
        <v>214</v>
      </c>
      <c r="AD483" t="s">
        <v>217</v>
      </c>
      <c r="AE483" t="s">
        <v>212</v>
      </c>
    </row>
    <row r="484" spans="9:31" x14ac:dyDescent="0.3">
      <c r="I484">
        <v>453</v>
      </c>
      <c r="J484" t="s">
        <v>94</v>
      </c>
      <c r="K484" t="s">
        <v>15</v>
      </c>
      <c r="L484" t="s">
        <v>16</v>
      </c>
      <c r="M484" t="s">
        <v>13</v>
      </c>
      <c r="O484" t="s">
        <v>9</v>
      </c>
      <c r="P484" t="s">
        <v>7</v>
      </c>
      <c r="S484" t="s">
        <v>6</v>
      </c>
      <c r="T484" t="s">
        <v>97</v>
      </c>
      <c r="V484" t="str">
        <f t="shared" si="18"/>
        <v>ABCDFGJK</v>
      </c>
      <c r="X484" t="s">
        <v>220</v>
      </c>
      <c r="Y484" t="s">
        <v>216</v>
      </c>
      <c r="Z484" t="s">
        <v>221</v>
      </c>
      <c r="AA484" t="s">
        <v>219</v>
      </c>
      <c r="AB484" t="s">
        <v>222</v>
      </c>
      <c r="AC484" t="s">
        <v>214</v>
      </c>
      <c r="AD484" t="s">
        <v>212</v>
      </c>
      <c r="AE484" t="s">
        <v>218</v>
      </c>
    </row>
    <row r="485" spans="9:31" x14ac:dyDescent="0.3">
      <c r="I485">
        <v>454</v>
      </c>
      <c r="J485" t="s">
        <v>94</v>
      </c>
      <c r="K485" t="s">
        <v>15</v>
      </c>
      <c r="L485" t="s">
        <v>16</v>
      </c>
      <c r="M485" t="s">
        <v>13</v>
      </c>
      <c r="O485" t="s">
        <v>9</v>
      </c>
      <c r="P485" t="s">
        <v>7</v>
      </c>
      <c r="R485" t="s">
        <v>14</v>
      </c>
      <c r="U485" t="s">
        <v>5</v>
      </c>
      <c r="V485" t="str">
        <f t="shared" si="18"/>
        <v>ABCDFGIL</v>
      </c>
      <c r="X485" t="s">
        <v>220</v>
      </c>
      <c r="Y485" t="s">
        <v>216</v>
      </c>
      <c r="Z485" t="s">
        <v>221</v>
      </c>
      <c r="AA485" t="s">
        <v>219</v>
      </c>
      <c r="AB485" t="s">
        <v>222</v>
      </c>
      <c r="AC485" t="s">
        <v>214</v>
      </c>
      <c r="AD485" t="s">
        <v>217</v>
      </c>
      <c r="AE485" t="s">
        <v>213</v>
      </c>
    </row>
    <row r="486" spans="9:31" x14ac:dyDescent="0.3">
      <c r="I486">
        <v>455</v>
      </c>
      <c r="J486" t="s">
        <v>94</v>
      </c>
      <c r="K486" t="s">
        <v>15</v>
      </c>
      <c r="L486" t="s">
        <v>16</v>
      </c>
      <c r="M486" t="s">
        <v>13</v>
      </c>
      <c r="O486" t="s">
        <v>9</v>
      </c>
      <c r="P486" t="s">
        <v>7</v>
      </c>
      <c r="R486" t="s">
        <v>14</v>
      </c>
      <c r="T486" t="s">
        <v>97</v>
      </c>
      <c r="V486" t="str">
        <f t="shared" si="18"/>
        <v>ABCDFGIK</v>
      </c>
      <c r="X486" t="s">
        <v>220</v>
      </c>
      <c r="Y486" t="s">
        <v>216</v>
      </c>
      <c r="Z486" t="s">
        <v>221</v>
      </c>
      <c r="AA486" t="s">
        <v>219</v>
      </c>
      <c r="AB486" t="s">
        <v>222</v>
      </c>
      <c r="AC486" t="s">
        <v>214</v>
      </c>
      <c r="AD486" t="s">
        <v>213</v>
      </c>
      <c r="AE486" t="s">
        <v>218</v>
      </c>
    </row>
    <row r="487" spans="9:31" x14ac:dyDescent="0.3">
      <c r="I487">
        <v>456</v>
      </c>
      <c r="J487" t="s">
        <v>94</v>
      </c>
      <c r="K487" t="s">
        <v>15</v>
      </c>
      <c r="L487" t="s">
        <v>16</v>
      </c>
      <c r="M487" t="s">
        <v>13</v>
      </c>
      <c r="O487" t="s">
        <v>9</v>
      </c>
      <c r="P487" t="s">
        <v>7</v>
      </c>
      <c r="R487" t="s">
        <v>14</v>
      </c>
      <c r="S487" t="s">
        <v>6</v>
      </c>
      <c r="V487" t="str">
        <f t="shared" si="18"/>
        <v>ABCDFGIJ</v>
      </c>
      <c r="X487" t="s">
        <v>220</v>
      </c>
      <c r="Y487" t="s">
        <v>216</v>
      </c>
      <c r="Z487" t="s">
        <v>221</v>
      </c>
      <c r="AA487" t="s">
        <v>219</v>
      </c>
      <c r="AB487" t="s">
        <v>222</v>
      </c>
      <c r="AC487" t="s">
        <v>214</v>
      </c>
      <c r="AD487" t="s">
        <v>213</v>
      </c>
      <c r="AE487" t="s">
        <v>212</v>
      </c>
    </row>
    <row r="488" spans="9:31" x14ac:dyDescent="0.3">
      <c r="I488">
        <v>457</v>
      </c>
      <c r="J488" t="s">
        <v>94</v>
      </c>
      <c r="K488" t="s">
        <v>15</v>
      </c>
      <c r="L488" t="s">
        <v>16</v>
      </c>
      <c r="M488" t="s">
        <v>13</v>
      </c>
      <c r="O488" t="s">
        <v>9</v>
      </c>
      <c r="P488" t="s">
        <v>7</v>
      </c>
      <c r="Q488" t="s">
        <v>11</v>
      </c>
      <c r="U488" t="s">
        <v>5</v>
      </c>
      <c r="V488" t="str">
        <f t="shared" si="18"/>
        <v>ABCDFGHL</v>
      </c>
      <c r="X488" t="s">
        <v>220</v>
      </c>
      <c r="Y488" t="s">
        <v>216</v>
      </c>
      <c r="Z488" t="s">
        <v>221</v>
      </c>
      <c r="AA488" t="s">
        <v>219</v>
      </c>
      <c r="AB488" t="s">
        <v>222</v>
      </c>
      <c r="AC488" t="s">
        <v>214</v>
      </c>
      <c r="AD488" t="s">
        <v>217</v>
      </c>
      <c r="AE488" t="s">
        <v>215</v>
      </c>
    </row>
    <row r="489" spans="9:31" x14ac:dyDescent="0.3">
      <c r="I489">
        <v>458</v>
      </c>
      <c r="J489" t="s">
        <v>94</v>
      </c>
      <c r="K489" t="s">
        <v>15</v>
      </c>
      <c r="L489" t="s">
        <v>16</v>
      </c>
      <c r="M489" t="s">
        <v>13</v>
      </c>
      <c r="O489" t="s">
        <v>9</v>
      </c>
      <c r="P489" t="s">
        <v>7</v>
      </c>
      <c r="Q489" t="s">
        <v>11</v>
      </c>
      <c r="T489" t="s">
        <v>97</v>
      </c>
      <c r="V489" t="str">
        <f t="shared" si="18"/>
        <v>ABCDFGHK</v>
      </c>
      <c r="X489" t="s">
        <v>215</v>
      </c>
      <c r="Y489" t="s">
        <v>216</v>
      </c>
      <c r="Z489" t="s">
        <v>221</v>
      </c>
      <c r="AA489" t="s">
        <v>220</v>
      </c>
      <c r="AB489" t="s">
        <v>222</v>
      </c>
      <c r="AC489" t="s">
        <v>214</v>
      </c>
      <c r="AD489" t="s">
        <v>219</v>
      </c>
      <c r="AE489" t="s">
        <v>218</v>
      </c>
    </row>
    <row r="490" spans="9:31" x14ac:dyDescent="0.3">
      <c r="I490">
        <v>459</v>
      </c>
      <c r="J490" t="s">
        <v>94</v>
      </c>
      <c r="K490" t="s">
        <v>15</v>
      </c>
      <c r="L490" t="s">
        <v>16</v>
      </c>
      <c r="M490" t="s">
        <v>13</v>
      </c>
      <c r="O490" t="s">
        <v>9</v>
      </c>
      <c r="P490" t="s">
        <v>7</v>
      </c>
      <c r="Q490" t="s">
        <v>11</v>
      </c>
      <c r="S490" t="s">
        <v>6</v>
      </c>
      <c r="V490" t="str">
        <f t="shared" si="18"/>
        <v>ABCDFGHJ</v>
      </c>
      <c r="X490" t="s">
        <v>215</v>
      </c>
      <c r="Y490" t="s">
        <v>216</v>
      </c>
      <c r="Z490" t="s">
        <v>221</v>
      </c>
      <c r="AA490" t="s">
        <v>220</v>
      </c>
      <c r="AB490" t="s">
        <v>222</v>
      </c>
      <c r="AC490" t="s">
        <v>214</v>
      </c>
      <c r="AD490" t="s">
        <v>219</v>
      </c>
      <c r="AE490" t="s">
        <v>212</v>
      </c>
    </row>
    <row r="491" spans="9:31" x14ac:dyDescent="0.3">
      <c r="I491">
        <v>460</v>
      </c>
      <c r="J491" t="s">
        <v>94</v>
      </c>
      <c r="K491" t="s">
        <v>15</v>
      </c>
      <c r="L491" t="s">
        <v>16</v>
      </c>
      <c r="M491" t="s">
        <v>13</v>
      </c>
      <c r="O491" t="s">
        <v>9</v>
      </c>
      <c r="P491" t="s">
        <v>7</v>
      </c>
      <c r="Q491" t="s">
        <v>11</v>
      </c>
      <c r="R491" t="s">
        <v>14</v>
      </c>
      <c r="V491" t="str">
        <f t="shared" si="18"/>
        <v>ABCDFGHI</v>
      </c>
      <c r="X491" t="s">
        <v>215</v>
      </c>
      <c r="Y491" t="s">
        <v>216</v>
      </c>
      <c r="Z491" t="s">
        <v>221</v>
      </c>
      <c r="AA491" t="s">
        <v>220</v>
      </c>
      <c r="AB491" t="s">
        <v>222</v>
      </c>
      <c r="AC491" t="s">
        <v>214</v>
      </c>
      <c r="AD491" t="s">
        <v>219</v>
      </c>
      <c r="AE491" t="s">
        <v>213</v>
      </c>
    </row>
    <row r="492" spans="9:31" x14ac:dyDescent="0.3">
      <c r="I492">
        <v>461</v>
      </c>
      <c r="J492" t="s">
        <v>94</v>
      </c>
      <c r="K492" t="s">
        <v>15</v>
      </c>
      <c r="L492" t="s">
        <v>16</v>
      </c>
      <c r="M492" t="s">
        <v>13</v>
      </c>
      <c r="N492" t="s">
        <v>12</v>
      </c>
      <c r="S492" t="s">
        <v>6</v>
      </c>
      <c r="T492" t="s">
        <v>97</v>
      </c>
      <c r="U492" t="s">
        <v>5</v>
      </c>
      <c r="V492" t="str">
        <f t="shared" si="18"/>
        <v>ABCDEJKL</v>
      </c>
      <c r="X492" t="s">
        <v>211</v>
      </c>
      <c r="Y492" t="s">
        <v>212</v>
      </c>
      <c r="Z492" t="s">
        <v>221</v>
      </c>
      <c r="AA492" t="s">
        <v>220</v>
      </c>
      <c r="AB492" t="s">
        <v>222</v>
      </c>
      <c r="AC492" t="s">
        <v>219</v>
      </c>
      <c r="AD492" t="s">
        <v>217</v>
      </c>
      <c r="AE492" t="s">
        <v>218</v>
      </c>
    </row>
    <row r="493" spans="9:31" x14ac:dyDescent="0.3">
      <c r="I493">
        <v>462</v>
      </c>
      <c r="J493" t="s">
        <v>94</v>
      </c>
      <c r="K493" t="s">
        <v>15</v>
      </c>
      <c r="L493" t="s">
        <v>16</v>
      </c>
      <c r="M493" t="s">
        <v>13</v>
      </c>
      <c r="N493" t="s">
        <v>12</v>
      </c>
      <c r="R493" t="s">
        <v>14</v>
      </c>
      <c r="T493" t="s">
        <v>97</v>
      </c>
      <c r="U493" t="s">
        <v>5</v>
      </c>
      <c r="V493" t="str">
        <f t="shared" si="18"/>
        <v>ABCDEIKL</v>
      </c>
      <c r="X493" t="s">
        <v>211</v>
      </c>
      <c r="Y493" t="s">
        <v>213</v>
      </c>
      <c r="Z493" t="s">
        <v>221</v>
      </c>
      <c r="AA493" t="s">
        <v>220</v>
      </c>
      <c r="AB493" t="s">
        <v>222</v>
      </c>
      <c r="AC493" t="s">
        <v>219</v>
      </c>
      <c r="AD493" t="s">
        <v>217</v>
      </c>
      <c r="AE493" t="s">
        <v>218</v>
      </c>
    </row>
    <row r="494" spans="9:31" x14ac:dyDescent="0.3">
      <c r="I494">
        <v>463</v>
      </c>
      <c r="J494" t="s">
        <v>94</v>
      </c>
      <c r="K494" t="s">
        <v>15</v>
      </c>
      <c r="L494" t="s">
        <v>16</v>
      </c>
      <c r="M494" t="s">
        <v>13</v>
      </c>
      <c r="N494" t="s">
        <v>12</v>
      </c>
      <c r="R494" t="s">
        <v>14</v>
      </c>
      <c r="S494" t="s">
        <v>6</v>
      </c>
      <c r="U494" t="s">
        <v>5</v>
      </c>
      <c r="V494" t="str">
        <f t="shared" si="18"/>
        <v>ABCDEIJL</v>
      </c>
      <c r="X494" t="s">
        <v>211</v>
      </c>
      <c r="Y494" t="s">
        <v>212</v>
      </c>
      <c r="Z494" t="s">
        <v>221</v>
      </c>
      <c r="AA494" t="s">
        <v>220</v>
      </c>
      <c r="AB494" t="s">
        <v>222</v>
      </c>
      <c r="AC494" t="s">
        <v>219</v>
      </c>
      <c r="AD494" t="s">
        <v>217</v>
      </c>
      <c r="AE494" t="s">
        <v>213</v>
      </c>
    </row>
    <row r="495" spans="9:31" x14ac:dyDescent="0.3">
      <c r="I495">
        <v>464</v>
      </c>
      <c r="J495" t="s">
        <v>94</v>
      </c>
      <c r="K495" t="s">
        <v>15</v>
      </c>
      <c r="L495" t="s">
        <v>16</v>
      </c>
      <c r="M495" t="s">
        <v>13</v>
      </c>
      <c r="N495" t="s">
        <v>12</v>
      </c>
      <c r="R495" t="s">
        <v>14</v>
      </c>
      <c r="S495" t="s">
        <v>6</v>
      </c>
      <c r="T495" t="s">
        <v>97</v>
      </c>
      <c r="V495" t="str">
        <f t="shared" si="18"/>
        <v>ABCDEIJK</v>
      </c>
      <c r="X495" t="s">
        <v>211</v>
      </c>
      <c r="Y495" t="s">
        <v>212</v>
      </c>
      <c r="Z495" t="s">
        <v>221</v>
      </c>
      <c r="AA495" t="s">
        <v>220</v>
      </c>
      <c r="AB495" t="s">
        <v>222</v>
      </c>
      <c r="AC495" t="s">
        <v>219</v>
      </c>
      <c r="AD495" t="s">
        <v>213</v>
      </c>
      <c r="AE495" t="s">
        <v>218</v>
      </c>
    </row>
    <row r="496" spans="9:31" x14ac:dyDescent="0.3">
      <c r="I496">
        <v>465</v>
      </c>
      <c r="J496" t="s">
        <v>94</v>
      </c>
      <c r="K496" t="s">
        <v>15</v>
      </c>
      <c r="L496" t="s">
        <v>16</v>
      </c>
      <c r="M496" t="s">
        <v>13</v>
      </c>
      <c r="N496" t="s">
        <v>12</v>
      </c>
      <c r="Q496" t="s">
        <v>11</v>
      </c>
      <c r="T496" t="s">
        <v>97</v>
      </c>
      <c r="U496" t="s">
        <v>5</v>
      </c>
      <c r="V496" t="str">
        <f t="shared" si="18"/>
        <v>ABCDEHKL</v>
      </c>
      <c r="X496" t="s">
        <v>215</v>
      </c>
      <c r="Y496" t="s">
        <v>211</v>
      </c>
      <c r="Z496" t="s">
        <v>221</v>
      </c>
      <c r="AA496" t="s">
        <v>220</v>
      </c>
      <c r="AB496" t="s">
        <v>222</v>
      </c>
      <c r="AC496" t="s">
        <v>219</v>
      </c>
      <c r="AD496" t="s">
        <v>217</v>
      </c>
      <c r="AE496" t="s">
        <v>218</v>
      </c>
    </row>
    <row r="497" spans="9:31" x14ac:dyDescent="0.3">
      <c r="I497">
        <v>466</v>
      </c>
      <c r="J497" t="s">
        <v>94</v>
      </c>
      <c r="K497" t="s">
        <v>15</v>
      </c>
      <c r="L497" t="s">
        <v>16</v>
      </c>
      <c r="M497" t="s">
        <v>13</v>
      </c>
      <c r="N497" t="s">
        <v>12</v>
      </c>
      <c r="Q497" t="s">
        <v>11</v>
      </c>
      <c r="S497" t="s">
        <v>6</v>
      </c>
      <c r="U497" t="s">
        <v>5</v>
      </c>
      <c r="V497" t="str">
        <f t="shared" si="18"/>
        <v>ABCDEHJL</v>
      </c>
      <c r="X497" t="s">
        <v>215</v>
      </c>
      <c r="Y497" t="s">
        <v>212</v>
      </c>
      <c r="Z497" t="s">
        <v>221</v>
      </c>
      <c r="AA497" t="s">
        <v>220</v>
      </c>
      <c r="AB497" t="s">
        <v>222</v>
      </c>
      <c r="AC497" t="s">
        <v>219</v>
      </c>
      <c r="AD497" t="s">
        <v>217</v>
      </c>
      <c r="AE497" t="s">
        <v>211</v>
      </c>
    </row>
    <row r="498" spans="9:31" x14ac:dyDescent="0.3">
      <c r="I498">
        <v>467</v>
      </c>
      <c r="J498" t="s">
        <v>94</v>
      </c>
      <c r="K498" t="s">
        <v>15</v>
      </c>
      <c r="L498" t="s">
        <v>16</v>
      </c>
      <c r="M498" t="s">
        <v>13</v>
      </c>
      <c r="N498" t="s">
        <v>12</v>
      </c>
      <c r="Q498" t="s">
        <v>11</v>
      </c>
      <c r="S498" t="s">
        <v>6</v>
      </c>
      <c r="T498" t="s">
        <v>97</v>
      </c>
      <c r="V498" t="str">
        <f t="shared" si="18"/>
        <v>ABCDEHJK</v>
      </c>
      <c r="X498" t="s">
        <v>215</v>
      </c>
      <c r="Y498" t="s">
        <v>212</v>
      </c>
      <c r="Z498" t="s">
        <v>221</v>
      </c>
      <c r="AA498" t="s">
        <v>220</v>
      </c>
      <c r="AB498" t="s">
        <v>222</v>
      </c>
      <c r="AC498" t="s">
        <v>219</v>
      </c>
      <c r="AD498" t="s">
        <v>211</v>
      </c>
      <c r="AE498" t="s">
        <v>218</v>
      </c>
    </row>
    <row r="499" spans="9:31" x14ac:dyDescent="0.3">
      <c r="I499">
        <v>468</v>
      </c>
      <c r="J499" t="s">
        <v>94</v>
      </c>
      <c r="K499" t="s">
        <v>15</v>
      </c>
      <c r="L499" t="s">
        <v>16</v>
      </c>
      <c r="M499" t="s">
        <v>13</v>
      </c>
      <c r="N499" t="s">
        <v>12</v>
      </c>
      <c r="Q499" t="s">
        <v>11</v>
      </c>
      <c r="R499" t="s">
        <v>14</v>
      </c>
      <c r="U499" t="s">
        <v>5</v>
      </c>
      <c r="V499" t="str">
        <f t="shared" si="18"/>
        <v>ABCDEHIL</v>
      </c>
      <c r="X499" t="s">
        <v>215</v>
      </c>
      <c r="Y499" t="s">
        <v>211</v>
      </c>
      <c r="Z499" t="s">
        <v>221</v>
      </c>
      <c r="AA499" t="s">
        <v>220</v>
      </c>
      <c r="AB499" t="s">
        <v>222</v>
      </c>
      <c r="AC499" t="s">
        <v>219</v>
      </c>
      <c r="AD499" t="s">
        <v>217</v>
      </c>
      <c r="AE499" t="s">
        <v>213</v>
      </c>
    </row>
    <row r="500" spans="9:31" x14ac:dyDescent="0.3">
      <c r="I500">
        <v>469</v>
      </c>
      <c r="J500" t="s">
        <v>94</v>
      </c>
      <c r="K500" t="s">
        <v>15</v>
      </c>
      <c r="L500" t="s">
        <v>16</v>
      </c>
      <c r="M500" t="s">
        <v>13</v>
      </c>
      <c r="N500" t="s">
        <v>12</v>
      </c>
      <c r="Q500" t="s">
        <v>11</v>
      </c>
      <c r="R500" t="s">
        <v>14</v>
      </c>
      <c r="T500" t="s">
        <v>97</v>
      </c>
      <c r="V500" t="str">
        <f t="shared" si="18"/>
        <v>ABCDEHIK</v>
      </c>
      <c r="X500" t="s">
        <v>215</v>
      </c>
      <c r="Y500" t="s">
        <v>211</v>
      </c>
      <c r="Z500" t="s">
        <v>221</v>
      </c>
      <c r="AA500" t="s">
        <v>220</v>
      </c>
      <c r="AB500" t="s">
        <v>222</v>
      </c>
      <c r="AC500" t="s">
        <v>219</v>
      </c>
      <c r="AD500" t="s">
        <v>213</v>
      </c>
      <c r="AE500" t="s">
        <v>218</v>
      </c>
    </row>
    <row r="501" spans="9:31" x14ac:dyDescent="0.3">
      <c r="I501">
        <v>470</v>
      </c>
      <c r="J501" t="s">
        <v>94</v>
      </c>
      <c r="K501" t="s">
        <v>15</v>
      </c>
      <c r="L501" t="s">
        <v>16</v>
      </c>
      <c r="M501" t="s">
        <v>13</v>
      </c>
      <c r="N501" t="s">
        <v>12</v>
      </c>
      <c r="Q501" t="s">
        <v>11</v>
      </c>
      <c r="R501" t="s">
        <v>14</v>
      </c>
      <c r="S501" t="s">
        <v>6</v>
      </c>
      <c r="V501" t="str">
        <f t="shared" si="18"/>
        <v>ABCDEHIJ</v>
      </c>
      <c r="X501" t="s">
        <v>215</v>
      </c>
      <c r="Y501" t="s">
        <v>212</v>
      </c>
      <c r="Z501" t="s">
        <v>221</v>
      </c>
      <c r="AA501" t="s">
        <v>220</v>
      </c>
      <c r="AB501" t="s">
        <v>222</v>
      </c>
      <c r="AC501" t="s">
        <v>219</v>
      </c>
      <c r="AD501" t="s">
        <v>211</v>
      </c>
      <c r="AE501" t="s">
        <v>213</v>
      </c>
    </row>
    <row r="502" spans="9:31" x14ac:dyDescent="0.3">
      <c r="I502">
        <v>471</v>
      </c>
      <c r="J502" t="s">
        <v>94</v>
      </c>
      <c r="K502" t="s">
        <v>15</v>
      </c>
      <c r="L502" t="s">
        <v>16</v>
      </c>
      <c r="M502" t="s">
        <v>13</v>
      </c>
      <c r="N502" t="s">
        <v>12</v>
      </c>
      <c r="P502" t="s">
        <v>7</v>
      </c>
      <c r="T502" t="s">
        <v>97</v>
      </c>
      <c r="U502" t="s">
        <v>5</v>
      </c>
      <c r="V502" t="str">
        <f t="shared" si="18"/>
        <v>ABCDEGKL</v>
      </c>
      <c r="X502" t="s">
        <v>211</v>
      </c>
      <c r="Y502" t="s">
        <v>216</v>
      </c>
      <c r="Z502" t="s">
        <v>221</v>
      </c>
      <c r="AA502" t="s">
        <v>220</v>
      </c>
      <c r="AB502" t="s">
        <v>222</v>
      </c>
      <c r="AC502" t="s">
        <v>219</v>
      </c>
      <c r="AD502" t="s">
        <v>217</v>
      </c>
      <c r="AE502" t="s">
        <v>218</v>
      </c>
    </row>
    <row r="503" spans="9:31" x14ac:dyDescent="0.3">
      <c r="I503">
        <v>472</v>
      </c>
      <c r="J503" t="s">
        <v>94</v>
      </c>
      <c r="K503" t="s">
        <v>15</v>
      </c>
      <c r="L503" t="s">
        <v>16</v>
      </c>
      <c r="M503" t="s">
        <v>13</v>
      </c>
      <c r="N503" t="s">
        <v>12</v>
      </c>
      <c r="P503" t="s">
        <v>7</v>
      </c>
      <c r="S503" t="s">
        <v>6</v>
      </c>
      <c r="U503" t="s">
        <v>5</v>
      </c>
      <c r="V503" t="str">
        <f t="shared" si="18"/>
        <v>ABCDEGJL</v>
      </c>
      <c r="X503" t="s">
        <v>211</v>
      </c>
      <c r="Y503" t="s">
        <v>216</v>
      </c>
      <c r="Z503" t="s">
        <v>221</v>
      </c>
      <c r="AA503" t="s">
        <v>220</v>
      </c>
      <c r="AB503" t="s">
        <v>222</v>
      </c>
      <c r="AC503" t="s">
        <v>219</v>
      </c>
      <c r="AD503" t="s">
        <v>217</v>
      </c>
      <c r="AE503" t="s">
        <v>212</v>
      </c>
    </row>
    <row r="504" spans="9:31" x14ac:dyDescent="0.3">
      <c r="I504">
        <v>473</v>
      </c>
      <c r="J504" t="s">
        <v>94</v>
      </c>
      <c r="K504" t="s">
        <v>15</v>
      </c>
      <c r="L504" t="s">
        <v>16</v>
      </c>
      <c r="M504" t="s">
        <v>13</v>
      </c>
      <c r="N504" t="s">
        <v>12</v>
      </c>
      <c r="P504" t="s">
        <v>7</v>
      </c>
      <c r="S504" t="s">
        <v>6</v>
      </c>
      <c r="T504" t="s">
        <v>97</v>
      </c>
      <c r="V504" t="str">
        <f t="shared" si="18"/>
        <v>ABCDEGJK</v>
      </c>
      <c r="X504" t="s">
        <v>211</v>
      </c>
      <c r="Y504" t="s">
        <v>216</v>
      </c>
      <c r="Z504" t="s">
        <v>221</v>
      </c>
      <c r="AA504" t="s">
        <v>220</v>
      </c>
      <c r="AB504" t="s">
        <v>222</v>
      </c>
      <c r="AC504" t="s">
        <v>219</v>
      </c>
      <c r="AD504" t="s">
        <v>212</v>
      </c>
      <c r="AE504" t="s">
        <v>218</v>
      </c>
    </row>
    <row r="505" spans="9:31" x14ac:dyDescent="0.3">
      <c r="I505">
        <v>474</v>
      </c>
      <c r="J505" t="s">
        <v>94</v>
      </c>
      <c r="K505" t="s">
        <v>15</v>
      </c>
      <c r="L505" t="s">
        <v>16</v>
      </c>
      <c r="M505" t="s">
        <v>13</v>
      </c>
      <c r="N505" t="s">
        <v>12</v>
      </c>
      <c r="P505" t="s">
        <v>7</v>
      </c>
      <c r="R505" t="s">
        <v>14</v>
      </c>
      <c r="U505" t="s">
        <v>5</v>
      </c>
      <c r="V505" t="str">
        <f t="shared" si="18"/>
        <v>ABCDEGIL</v>
      </c>
      <c r="X505" t="s">
        <v>211</v>
      </c>
      <c r="Y505" t="s">
        <v>216</v>
      </c>
      <c r="Z505" t="s">
        <v>221</v>
      </c>
      <c r="AA505" t="s">
        <v>220</v>
      </c>
      <c r="AB505" t="s">
        <v>222</v>
      </c>
      <c r="AC505" t="s">
        <v>219</v>
      </c>
      <c r="AD505" t="s">
        <v>217</v>
      </c>
      <c r="AE505" t="s">
        <v>213</v>
      </c>
    </row>
    <row r="506" spans="9:31" x14ac:dyDescent="0.3">
      <c r="I506">
        <v>475</v>
      </c>
      <c r="J506" t="s">
        <v>94</v>
      </c>
      <c r="K506" t="s">
        <v>15</v>
      </c>
      <c r="L506" t="s">
        <v>16</v>
      </c>
      <c r="M506" t="s">
        <v>13</v>
      </c>
      <c r="N506" t="s">
        <v>12</v>
      </c>
      <c r="P506" t="s">
        <v>7</v>
      </c>
      <c r="R506" t="s">
        <v>14</v>
      </c>
      <c r="T506" t="s">
        <v>97</v>
      </c>
      <c r="V506" t="str">
        <f t="shared" si="18"/>
        <v>ABCDEGIK</v>
      </c>
      <c r="X506" t="s">
        <v>211</v>
      </c>
      <c r="Y506" t="s">
        <v>216</v>
      </c>
      <c r="Z506" t="s">
        <v>221</v>
      </c>
      <c r="AA506" t="s">
        <v>220</v>
      </c>
      <c r="AB506" t="s">
        <v>222</v>
      </c>
      <c r="AC506" t="s">
        <v>219</v>
      </c>
      <c r="AD506" t="s">
        <v>213</v>
      </c>
      <c r="AE506" t="s">
        <v>218</v>
      </c>
    </row>
    <row r="507" spans="9:31" x14ac:dyDescent="0.3">
      <c r="I507">
        <v>476</v>
      </c>
      <c r="J507" t="s">
        <v>94</v>
      </c>
      <c r="K507" t="s">
        <v>15</v>
      </c>
      <c r="L507" t="s">
        <v>16</v>
      </c>
      <c r="M507" t="s">
        <v>13</v>
      </c>
      <c r="N507" t="s">
        <v>12</v>
      </c>
      <c r="P507" t="s">
        <v>7</v>
      </c>
      <c r="R507" t="s">
        <v>14</v>
      </c>
      <c r="S507" t="s">
        <v>6</v>
      </c>
      <c r="V507" t="str">
        <f t="shared" si="18"/>
        <v>ABCDEGIJ</v>
      </c>
      <c r="X507" t="s">
        <v>211</v>
      </c>
      <c r="Y507" t="s">
        <v>216</v>
      </c>
      <c r="Z507" t="s">
        <v>221</v>
      </c>
      <c r="AA507" t="s">
        <v>220</v>
      </c>
      <c r="AB507" t="s">
        <v>222</v>
      </c>
      <c r="AC507" t="s">
        <v>219</v>
      </c>
      <c r="AD507" t="s">
        <v>213</v>
      </c>
      <c r="AE507" t="s">
        <v>212</v>
      </c>
    </row>
    <row r="508" spans="9:31" x14ac:dyDescent="0.3">
      <c r="I508">
        <v>477</v>
      </c>
      <c r="J508" t="s">
        <v>94</v>
      </c>
      <c r="K508" t="s">
        <v>15</v>
      </c>
      <c r="L508" t="s">
        <v>16</v>
      </c>
      <c r="M508" t="s">
        <v>13</v>
      </c>
      <c r="N508" t="s">
        <v>12</v>
      </c>
      <c r="P508" t="s">
        <v>7</v>
      </c>
      <c r="Q508" t="s">
        <v>11</v>
      </c>
      <c r="U508" t="s">
        <v>5</v>
      </c>
      <c r="V508" t="str">
        <f t="shared" si="18"/>
        <v>ABCDEGHL</v>
      </c>
      <c r="X508" t="s">
        <v>215</v>
      </c>
      <c r="Y508" t="s">
        <v>216</v>
      </c>
      <c r="Z508" t="s">
        <v>221</v>
      </c>
      <c r="AA508" t="s">
        <v>220</v>
      </c>
      <c r="AB508" t="s">
        <v>222</v>
      </c>
      <c r="AC508" t="s">
        <v>219</v>
      </c>
      <c r="AD508" t="s">
        <v>217</v>
      </c>
      <c r="AE508" t="s">
        <v>211</v>
      </c>
    </row>
    <row r="509" spans="9:31" x14ac:dyDescent="0.3">
      <c r="I509">
        <v>478</v>
      </c>
      <c r="J509" t="s">
        <v>94</v>
      </c>
      <c r="K509" t="s">
        <v>15</v>
      </c>
      <c r="L509" t="s">
        <v>16</v>
      </c>
      <c r="M509" t="s">
        <v>13</v>
      </c>
      <c r="N509" t="s">
        <v>12</v>
      </c>
      <c r="P509" t="s">
        <v>7</v>
      </c>
      <c r="Q509" t="s">
        <v>11</v>
      </c>
      <c r="T509" t="s">
        <v>97</v>
      </c>
      <c r="V509" t="str">
        <f t="shared" si="18"/>
        <v>ABCDEGHK</v>
      </c>
      <c r="X509" t="s">
        <v>215</v>
      </c>
      <c r="Y509" t="s">
        <v>216</v>
      </c>
      <c r="Z509" t="s">
        <v>221</v>
      </c>
      <c r="AA509" t="s">
        <v>220</v>
      </c>
      <c r="AB509" t="s">
        <v>222</v>
      </c>
      <c r="AC509" t="s">
        <v>219</v>
      </c>
      <c r="AD509" t="s">
        <v>211</v>
      </c>
      <c r="AE509" t="s">
        <v>218</v>
      </c>
    </row>
    <row r="510" spans="9:31" x14ac:dyDescent="0.3">
      <c r="I510">
        <v>479</v>
      </c>
      <c r="J510" t="s">
        <v>94</v>
      </c>
      <c r="K510" t="s">
        <v>15</v>
      </c>
      <c r="L510" t="s">
        <v>16</v>
      </c>
      <c r="M510" t="s">
        <v>13</v>
      </c>
      <c r="N510" t="s">
        <v>12</v>
      </c>
      <c r="P510" t="s">
        <v>7</v>
      </c>
      <c r="Q510" t="s">
        <v>11</v>
      </c>
      <c r="S510" t="s">
        <v>6</v>
      </c>
      <c r="V510" t="str">
        <f t="shared" si="18"/>
        <v>ABCDEGHJ</v>
      </c>
      <c r="X510" t="s">
        <v>215</v>
      </c>
      <c r="Y510" t="s">
        <v>216</v>
      </c>
      <c r="Z510" t="s">
        <v>221</v>
      </c>
      <c r="AA510" t="s">
        <v>220</v>
      </c>
      <c r="AB510" t="s">
        <v>222</v>
      </c>
      <c r="AC510" t="s">
        <v>219</v>
      </c>
      <c r="AD510" t="s">
        <v>211</v>
      </c>
      <c r="AE510" t="s">
        <v>212</v>
      </c>
    </row>
    <row r="511" spans="9:31" x14ac:dyDescent="0.3">
      <c r="I511">
        <v>480</v>
      </c>
      <c r="J511" t="s">
        <v>94</v>
      </c>
      <c r="K511" t="s">
        <v>15</v>
      </c>
      <c r="L511" t="s">
        <v>16</v>
      </c>
      <c r="M511" t="s">
        <v>13</v>
      </c>
      <c r="N511" t="s">
        <v>12</v>
      </c>
      <c r="P511" t="s">
        <v>7</v>
      </c>
      <c r="Q511" t="s">
        <v>11</v>
      </c>
      <c r="R511" t="s">
        <v>14</v>
      </c>
      <c r="V511" t="str">
        <f t="shared" si="18"/>
        <v>ABCDEGHI</v>
      </c>
      <c r="X511" t="s">
        <v>215</v>
      </c>
      <c r="Y511" t="s">
        <v>216</v>
      </c>
      <c r="Z511" t="s">
        <v>221</v>
      </c>
      <c r="AA511" t="s">
        <v>220</v>
      </c>
      <c r="AB511" t="s">
        <v>222</v>
      </c>
      <c r="AC511" t="s">
        <v>219</v>
      </c>
      <c r="AD511" t="s">
        <v>211</v>
      </c>
      <c r="AE511" t="s">
        <v>213</v>
      </c>
    </row>
    <row r="512" spans="9:31" x14ac:dyDescent="0.3">
      <c r="I512">
        <v>481</v>
      </c>
      <c r="J512" t="s">
        <v>94</v>
      </c>
      <c r="K512" t="s">
        <v>15</v>
      </c>
      <c r="L512" t="s">
        <v>16</v>
      </c>
      <c r="M512" t="s">
        <v>13</v>
      </c>
      <c r="N512" t="s">
        <v>12</v>
      </c>
      <c r="O512" t="s">
        <v>9</v>
      </c>
      <c r="T512" t="s">
        <v>97</v>
      </c>
      <c r="U512" t="s">
        <v>5</v>
      </c>
      <c r="V512" t="str">
        <f t="shared" si="18"/>
        <v>ABCDEFKL</v>
      </c>
      <c r="X512" t="s">
        <v>220</v>
      </c>
      <c r="Y512" t="s">
        <v>211</v>
      </c>
      <c r="Z512" t="s">
        <v>221</v>
      </c>
      <c r="AA512" t="s">
        <v>219</v>
      </c>
      <c r="AB512" t="s">
        <v>222</v>
      </c>
      <c r="AC512" t="s">
        <v>214</v>
      </c>
      <c r="AD512" t="s">
        <v>217</v>
      </c>
      <c r="AE512" t="s">
        <v>218</v>
      </c>
    </row>
    <row r="513" spans="9:31" x14ac:dyDescent="0.3">
      <c r="I513">
        <v>482</v>
      </c>
      <c r="J513" t="s">
        <v>94</v>
      </c>
      <c r="K513" t="s">
        <v>15</v>
      </c>
      <c r="L513" t="s">
        <v>16</v>
      </c>
      <c r="M513" t="s">
        <v>13</v>
      </c>
      <c r="N513" t="s">
        <v>12</v>
      </c>
      <c r="O513" t="s">
        <v>9</v>
      </c>
      <c r="S513" t="s">
        <v>6</v>
      </c>
      <c r="U513" t="s">
        <v>5</v>
      </c>
      <c r="V513" t="str">
        <f t="shared" si="18"/>
        <v>ABCDEFJL</v>
      </c>
      <c r="X513" t="s">
        <v>220</v>
      </c>
      <c r="Y513" t="s">
        <v>212</v>
      </c>
      <c r="Z513" t="s">
        <v>221</v>
      </c>
      <c r="AA513" t="s">
        <v>219</v>
      </c>
      <c r="AB513" t="s">
        <v>222</v>
      </c>
      <c r="AC513" t="s">
        <v>214</v>
      </c>
      <c r="AD513" t="s">
        <v>217</v>
      </c>
      <c r="AE513" t="s">
        <v>211</v>
      </c>
    </row>
    <row r="514" spans="9:31" x14ac:dyDescent="0.3">
      <c r="I514">
        <v>483</v>
      </c>
      <c r="J514" t="s">
        <v>94</v>
      </c>
      <c r="K514" t="s">
        <v>15</v>
      </c>
      <c r="L514" t="s">
        <v>16</v>
      </c>
      <c r="M514" t="s">
        <v>13</v>
      </c>
      <c r="N514" t="s">
        <v>12</v>
      </c>
      <c r="O514" t="s">
        <v>9</v>
      </c>
      <c r="S514" t="s">
        <v>6</v>
      </c>
      <c r="T514" t="s">
        <v>97</v>
      </c>
      <c r="V514" t="str">
        <f t="shared" si="18"/>
        <v>ABCDEFJK</v>
      </c>
      <c r="X514" t="s">
        <v>220</v>
      </c>
      <c r="Y514" t="s">
        <v>212</v>
      </c>
      <c r="Z514" t="s">
        <v>221</v>
      </c>
      <c r="AA514" t="s">
        <v>219</v>
      </c>
      <c r="AB514" t="s">
        <v>222</v>
      </c>
      <c r="AC514" t="s">
        <v>214</v>
      </c>
      <c r="AD514" t="s">
        <v>211</v>
      </c>
      <c r="AE514" t="s">
        <v>218</v>
      </c>
    </row>
    <row r="515" spans="9:31" x14ac:dyDescent="0.3">
      <c r="I515">
        <v>484</v>
      </c>
      <c r="J515" t="s">
        <v>94</v>
      </c>
      <c r="K515" t="s">
        <v>15</v>
      </c>
      <c r="L515" t="s">
        <v>16</v>
      </c>
      <c r="M515" t="s">
        <v>13</v>
      </c>
      <c r="N515" t="s">
        <v>12</v>
      </c>
      <c r="O515" t="s">
        <v>9</v>
      </c>
      <c r="R515" t="s">
        <v>14</v>
      </c>
      <c r="U515" t="s">
        <v>5</v>
      </c>
      <c r="V515" t="str">
        <f t="shared" si="18"/>
        <v>ABCDEFIL</v>
      </c>
      <c r="X515" t="s">
        <v>220</v>
      </c>
      <c r="Y515" t="s">
        <v>211</v>
      </c>
      <c r="Z515" t="s">
        <v>221</v>
      </c>
      <c r="AA515" t="s">
        <v>219</v>
      </c>
      <c r="AB515" t="s">
        <v>222</v>
      </c>
      <c r="AC515" t="s">
        <v>214</v>
      </c>
      <c r="AD515" t="s">
        <v>217</v>
      </c>
      <c r="AE515" t="s">
        <v>213</v>
      </c>
    </row>
    <row r="516" spans="9:31" x14ac:dyDescent="0.3">
      <c r="I516">
        <v>485</v>
      </c>
      <c r="J516" t="s">
        <v>94</v>
      </c>
      <c r="K516" t="s">
        <v>15</v>
      </c>
      <c r="L516" t="s">
        <v>16</v>
      </c>
      <c r="M516" t="s">
        <v>13</v>
      </c>
      <c r="N516" t="s">
        <v>12</v>
      </c>
      <c r="O516" t="s">
        <v>9</v>
      </c>
      <c r="R516" t="s">
        <v>14</v>
      </c>
      <c r="T516" t="s">
        <v>97</v>
      </c>
      <c r="V516" t="str">
        <f t="shared" si="18"/>
        <v>ABCDEFIK</v>
      </c>
      <c r="X516" t="s">
        <v>220</v>
      </c>
      <c r="Y516" t="s">
        <v>211</v>
      </c>
      <c r="Z516" t="s">
        <v>221</v>
      </c>
      <c r="AA516" t="s">
        <v>219</v>
      </c>
      <c r="AB516" t="s">
        <v>222</v>
      </c>
      <c r="AC516" t="s">
        <v>214</v>
      </c>
      <c r="AD516" t="s">
        <v>213</v>
      </c>
      <c r="AE516" t="s">
        <v>218</v>
      </c>
    </row>
    <row r="517" spans="9:31" x14ac:dyDescent="0.3">
      <c r="I517">
        <v>486</v>
      </c>
      <c r="J517" t="s">
        <v>94</v>
      </c>
      <c r="K517" t="s">
        <v>15</v>
      </c>
      <c r="L517" t="s">
        <v>16</v>
      </c>
      <c r="M517" t="s">
        <v>13</v>
      </c>
      <c r="N517" t="s">
        <v>12</v>
      </c>
      <c r="O517" t="s">
        <v>9</v>
      </c>
      <c r="R517" t="s">
        <v>14</v>
      </c>
      <c r="S517" t="s">
        <v>6</v>
      </c>
      <c r="V517" t="str">
        <f t="shared" si="18"/>
        <v>ABCDEFIJ</v>
      </c>
      <c r="X517" t="s">
        <v>220</v>
      </c>
      <c r="Y517" t="s">
        <v>212</v>
      </c>
      <c r="Z517" t="s">
        <v>221</v>
      </c>
      <c r="AA517" t="s">
        <v>219</v>
      </c>
      <c r="AB517" t="s">
        <v>222</v>
      </c>
      <c r="AC517" t="s">
        <v>214</v>
      </c>
      <c r="AD517" t="s">
        <v>211</v>
      </c>
      <c r="AE517" t="s">
        <v>213</v>
      </c>
    </row>
    <row r="518" spans="9:31" x14ac:dyDescent="0.3">
      <c r="I518">
        <v>487</v>
      </c>
      <c r="J518" t="s">
        <v>94</v>
      </c>
      <c r="K518" t="s">
        <v>15</v>
      </c>
      <c r="L518" t="s">
        <v>16</v>
      </c>
      <c r="M518" t="s">
        <v>13</v>
      </c>
      <c r="N518" t="s">
        <v>12</v>
      </c>
      <c r="O518" t="s">
        <v>9</v>
      </c>
      <c r="Q518" t="s">
        <v>11</v>
      </c>
      <c r="U518" t="s">
        <v>5</v>
      </c>
      <c r="V518" t="str">
        <f t="shared" si="18"/>
        <v>ABCDEFHL</v>
      </c>
      <c r="X518" t="s">
        <v>215</v>
      </c>
      <c r="Y518" t="s">
        <v>214</v>
      </c>
      <c r="Z518" t="s">
        <v>221</v>
      </c>
      <c r="AA518" t="s">
        <v>220</v>
      </c>
      <c r="AB518" t="s">
        <v>222</v>
      </c>
      <c r="AC518" t="s">
        <v>219</v>
      </c>
      <c r="AD518" t="s">
        <v>217</v>
      </c>
      <c r="AE518" t="s">
        <v>211</v>
      </c>
    </row>
    <row r="519" spans="9:31" x14ac:dyDescent="0.3">
      <c r="I519">
        <v>488</v>
      </c>
      <c r="J519" t="s">
        <v>94</v>
      </c>
      <c r="K519" t="s">
        <v>15</v>
      </c>
      <c r="L519" t="s">
        <v>16</v>
      </c>
      <c r="M519" t="s">
        <v>13</v>
      </c>
      <c r="N519" t="s">
        <v>12</v>
      </c>
      <c r="O519" t="s">
        <v>9</v>
      </c>
      <c r="Q519" t="s">
        <v>11</v>
      </c>
      <c r="T519" t="s">
        <v>97</v>
      </c>
      <c r="V519" t="str">
        <f t="shared" si="18"/>
        <v>ABCDEFHK</v>
      </c>
      <c r="X519" t="s">
        <v>215</v>
      </c>
      <c r="Y519" t="s">
        <v>211</v>
      </c>
      <c r="Z519" t="s">
        <v>221</v>
      </c>
      <c r="AA519" t="s">
        <v>220</v>
      </c>
      <c r="AB519" t="s">
        <v>222</v>
      </c>
      <c r="AC519" t="s">
        <v>214</v>
      </c>
      <c r="AD519" t="s">
        <v>219</v>
      </c>
      <c r="AE519" t="s">
        <v>218</v>
      </c>
    </row>
    <row r="520" spans="9:31" x14ac:dyDescent="0.3">
      <c r="I520">
        <v>489</v>
      </c>
      <c r="J520" t="s">
        <v>94</v>
      </c>
      <c r="K520" t="s">
        <v>15</v>
      </c>
      <c r="L520" t="s">
        <v>16</v>
      </c>
      <c r="M520" t="s">
        <v>13</v>
      </c>
      <c r="N520" t="s">
        <v>12</v>
      </c>
      <c r="O520" t="s">
        <v>9</v>
      </c>
      <c r="Q520" t="s">
        <v>11</v>
      </c>
      <c r="S520" t="s">
        <v>6</v>
      </c>
      <c r="V520" t="str">
        <f t="shared" si="18"/>
        <v>ABCDEFHJ</v>
      </c>
      <c r="X520" t="s">
        <v>215</v>
      </c>
      <c r="Y520" t="s">
        <v>212</v>
      </c>
      <c r="Z520" t="s">
        <v>221</v>
      </c>
      <c r="AA520" t="s">
        <v>220</v>
      </c>
      <c r="AB520" t="s">
        <v>222</v>
      </c>
      <c r="AC520" t="s">
        <v>214</v>
      </c>
      <c r="AD520" t="s">
        <v>219</v>
      </c>
      <c r="AE520" t="s">
        <v>211</v>
      </c>
    </row>
    <row r="521" spans="9:31" x14ac:dyDescent="0.3">
      <c r="I521">
        <v>490</v>
      </c>
      <c r="J521" t="s">
        <v>94</v>
      </c>
      <c r="K521" t="s">
        <v>15</v>
      </c>
      <c r="L521" t="s">
        <v>16</v>
      </c>
      <c r="M521" t="s">
        <v>13</v>
      </c>
      <c r="N521" t="s">
        <v>12</v>
      </c>
      <c r="O521" t="s">
        <v>9</v>
      </c>
      <c r="Q521" t="s">
        <v>11</v>
      </c>
      <c r="R521" t="s">
        <v>14</v>
      </c>
      <c r="V521" t="str">
        <f t="shared" si="18"/>
        <v>ABCDEFHI</v>
      </c>
      <c r="X521" t="s">
        <v>215</v>
      </c>
      <c r="Y521" t="s">
        <v>211</v>
      </c>
      <c r="Z521" t="s">
        <v>221</v>
      </c>
      <c r="AA521" t="s">
        <v>220</v>
      </c>
      <c r="AB521" t="s">
        <v>222</v>
      </c>
      <c r="AC521" t="s">
        <v>214</v>
      </c>
      <c r="AD521" t="s">
        <v>219</v>
      </c>
      <c r="AE521" t="s">
        <v>213</v>
      </c>
    </row>
    <row r="522" spans="9:31" x14ac:dyDescent="0.3">
      <c r="I522">
        <v>491</v>
      </c>
      <c r="J522" t="s">
        <v>94</v>
      </c>
      <c r="K522" t="s">
        <v>15</v>
      </c>
      <c r="L522" t="s">
        <v>16</v>
      </c>
      <c r="M522" t="s">
        <v>13</v>
      </c>
      <c r="N522" t="s">
        <v>12</v>
      </c>
      <c r="O522" t="s">
        <v>9</v>
      </c>
      <c r="P522" t="s">
        <v>7</v>
      </c>
      <c r="U522" t="s">
        <v>5</v>
      </c>
      <c r="V522" t="str">
        <f t="shared" si="18"/>
        <v>ABCDEFGL</v>
      </c>
      <c r="X522" t="s">
        <v>220</v>
      </c>
      <c r="Y522" t="s">
        <v>216</v>
      </c>
      <c r="Z522" t="s">
        <v>221</v>
      </c>
      <c r="AA522" t="s">
        <v>219</v>
      </c>
      <c r="AB522" t="s">
        <v>222</v>
      </c>
      <c r="AC522" t="s">
        <v>214</v>
      </c>
      <c r="AD522" t="s">
        <v>217</v>
      </c>
      <c r="AE522" t="s">
        <v>211</v>
      </c>
    </row>
    <row r="523" spans="9:31" x14ac:dyDescent="0.3">
      <c r="I523">
        <v>492</v>
      </c>
      <c r="J523" t="s">
        <v>94</v>
      </c>
      <c r="K523" t="s">
        <v>15</v>
      </c>
      <c r="L523" t="s">
        <v>16</v>
      </c>
      <c r="M523" t="s">
        <v>13</v>
      </c>
      <c r="N523" t="s">
        <v>12</v>
      </c>
      <c r="O523" t="s">
        <v>9</v>
      </c>
      <c r="P523" t="s">
        <v>7</v>
      </c>
      <c r="T523" t="s">
        <v>97</v>
      </c>
      <c r="V523" t="str">
        <f t="shared" si="18"/>
        <v>ABCDEFGK</v>
      </c>
      <c r="X523" t="s">
        <v>220</v>
      </c>
      <c r="Y523" t="s">
        <v>216</v>
      </c>
      <c r="Z523" t="s">
        <v>221</v>
      </c>
      <c r="AA523" t="s">
        <v>219</v>
      </c>
      <c r="AB523" t="s">
        <v>222</v>
      </c>
      <c r="AC523" t="s">
        <v>214</v>
      </c>
      <c r="AD523" t="s">
        <v>211</v>
      </c>
      <c r="AE523" t="s">
        <v>218</v>
      </c>
    </row>
    <row r="524" spans="9:31" x14ac:dyDescent="0.3">
      <c r="I524">
        <v>493</v>
      </c>
      <c r="J524" t="s">
        <v>94</v>
      </c>
      <c r="K524" t="s">
        <v>15</v>
      </c>
      <c r="L524" t="s">
        <v>16</v>
      </c>
      <c r="M524" t="s">
        <v>13</v>
      </c>
      <c r="N524" t="s">
        <v>12</v>
      </c>
      <c r="O524" t="s">
        <v>9</v>
      </c>
      <c r="P524" t="s">
        <v>7</v>
      </c>
      <c r="S524" t="s">
        <v>6</v>
      </c>
      <c r="V524" t="str">
        <f t="shared" si="18"/>
        <v>ABCDEFGJ</v>
      </c>
      <c r="X524" t="s">
        <v>220</v>
      </c>
      <c r="Y524" t="s">
        <v>216</v>
      </c>
      <c r="Z524" t="s">
        <v>221</v>
      </c>
      <c r="AA524" t="s">
        <v>219</v>
      </c>
      <c r="AB524" t="s">
        <v>222</v>
      </c>
      <c r="AC524" t="s">
        <v>214</v>
      </c>
      <c r="AD524" t="s">
        <v>211</v>
      </c>
      <c r="AE524" t="s">
        <v>212</v>
      </c>
    </row>
    <row r="525" spans="9:31" x14ac:dyDescent="0.3">
      <c r="I525">
        <v>494</v>
      </c>
      <c r="J525" t="s">
        <v>94</v>
      </c>
      <c r="K525" t="s">
        <v>15</v>
      </c>
      <c r="L525" t="s">
        <v>16</v>
      </c>
      <c r="M525" t="s">
        <v>13</v>
      </c>
      <c r="N525" t="s">
        <v>12</v>
      </c>
      <c r="O525" t="s">
        <v>9</v>
      </c>
      <c r="P525" t="s">
        <v>7</v>
      </c>
      <c r="R525" t="s">
        <v>14</v>
      </c>
      <c r="V525" t="str">
        <f t="shared" si="18"/>
        <v>ABCDEFGI</v>
      </c>
      <c r="X525" t="s">
        <v>220</v>
      </c>
      <c r="Y525" t="s">
        <v>216</v>
      </c>
      <c r="Z525" t="s">
        <v>221</v>
      </c>
      <c r="AA525" t="s">
        <v>219</v>
      </c>
      <c r="AB525" t="s">
        <v>222</v>
      </c>
      <c r="AC525" t="s">
        <v>214</v>
      </c>
      <c r="AD525" t="s">
        <v>211</v>
      </c>
      <c r="AE525" t="s">
        <v>213</v>
      </c>
    </row>
    <row r="526" spans="9:31" x14ac:dyDescent="0.3">
      <c r="I526">
        <v>495</v>
      </c>
      <c r="J526" t="s">
        <v>94</v>
      </c>
      <c r="K526" t="s">
        <v>15</v>
      </c>
      <c r="L526" t="s">
        <v>16</v>
      </c>
      <c r="M526" t="s">
        <v>13</v>
      </c>
      <c r="N526" t="s">
        <v>12</v>
      </c>
      <c r="O526" t="s">
        <v>9</v>
      </c>
      <c r="P526" t="s">
        <v>7</v>
      </c>
      <c r="Q526" t="s">
        <v>11</v>
      </c>
      <c r="V526" t="str">
        <f t="shared" si="18"/>
        <v>ABCDEFGH</v>
      </c>
      <c r="X526" t="s">
        <v>215</v>
      </c>
      <c r="Y526" t="s">
        <v>216</v>
      </c>
      <c r="Z526" t="s">
        <v>221</v>
      </c>
      <c r="AA526" t="s">
        <v>220</v>
      </c>
      <c r="AB526" t="s">
        <v>222</v>
      </c>
      <c r="AC526" t="s">
        <v>214</v>
      </c>
      <c r="AD526" t="s">
        <v>219</v>
      </c>
      <c r="AE526" t="s">
        <v>211</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5553E-D635-4366-AE51-A02F2A991B07}">
  <dimension ref="A1:B48"/>
  <sheetViews>
    <sheetView topLeftCell="A22" workbookViewId="0">
      <selection sqref="A1:B48"/>
    </sheetView>
  </sheetViews>
  <sheetFormatPr defaultRowHeight="14.4" x14ac:dyDescent="0.3"/>
  <sheetData>
    <row r="1" spans="1:2" x14ac:dyDescent="0.3">
      <c r="A1">
        <f ca="1">INT(RAND()*5)</f>
        <v>3</v>
      </c>
      <c r="B1">
        <f ca="1">INT(RAND()*5)</f>
        <v>2</v>
      </c>
    </row>
    <row r="2" spans="1:2" x14ac:dyDescent="0.3">
      <c r="A2">
        <f t="shared" ref="A2:B48" ca="1" si="0">INT(RAND()*5)</f>
        <v>2</v>
      </c>
      <c r="B2">
        <f t="shared" ca="1" si="0"/>
        <v>1</v>
      </c>
    </row>
    <row r="3" spans="1:2" x14ac:dyDescent="0.3">
      <c r="A3">
        <f t="shared" ca="1" si="0"/>
        <v>0</v>
      </c>
      <c r="B3">
        <f t="shared" ca="1" si="0"/>
        <v>4</v>
      </c>
    </row>
    <row r="4" spans="1:2" x14ac:dyDescent="0.3">
      <c r="A4">
        <f t="shared" ca="1" si="0"/>
        <v>2</v>
      </c>
      <c r="B4">
        <f t="shared" ca="1" si="0"/>
        <v>1</v>
      </c>
    </row>
    <row r="5" spans="1:2" x14ac:dyDescent="0.3">
      <c r="A5">
        <f t="shared" ca="1" si="0"/>
        <v>0</v>
      </c>
      <c r="B5">
        <f t="shared" ca="1" si="0"/>
        <v>1</v>
      </c>
    </row>
    <row r="6" spans="1:2" x14ac:dyDescent="0.3">
      <c r="A6">
        <f t="shared" ca="1" si="0"/>
        <v>2</v>
      </c>
      <c r="B6">
        <f t="shared" ca="1" si="0"/>
        <v>0</v>
      </c>
    </row>
    <row r="7" spans="1:2" x14ac:dyDescent="0.3">
      <c r="A7">
        <f t="shared" ca="1" si="0"/>
        <v>4</v>
      </c>
      <c r="B7">
        <f t="shared" ca="1" si="0"/>
        <v>4</v>
      </c>
    </row>
    <row r="8" spans="1:2" x14ac:dyDescent="0.3">
      <c r="A8">
        <f t="shared" ca="1" si="0"/>
        <v>3</v>
      </c>
      <c r="B8">
        <f t="shared" ca="1" si="0"/>
        <v>4</v>
      </c>
    </row>
    <row r="9" spans="1:2" x14ac:dyDescent="0.3">
      <c r="A9">
        <f t="shared" ca="1" si="0"/>
        <v>2</v>
      </c>
      <c r="B9">
        <f t="shared" ca="1" si="0"/>
        <v>4</v>
      </c>
    </row>
    <row r="10" spans="1:2" x14ac:dyDescent="0.3">
      <c r="A10">
        <f t="shared" ca="1" si="0"/>
        <v>1</v>
      </c>
      <c r="B10">
        <f t="shared" ca="1" si="0"/>
        <v>1</v>
      </c>
    </row>
    <row r="11" spans="1:2" x14ac:dyDescent="0.3">
      <c r="A11">
        <f t="shared" ca="1" si="0"/>
        <v>2</v>
      </c>
      <c r="B11">
        <f t="shared" ca="1" si="0"/>
        <v>4</v>
      </c>
    </row>
    <row r="12" spans="1:2" x14ac:dyDescent="0.3">
      <c r="A12">
        <f t="shared" ca="1" si="0"/>
        <v>2</v>
      </c>
      <c r="B12">
        <f t="shared" ca="1" si="0"/>
        <v>3</v>
      </c>
    </row>
    <row r="13" spans="1:2" x14ac:dyDescent="0.3">
      <c r="A13">
        <f t="shared" ca="1" si="0"/>
        <v>4</v>
      </c>
      <c r="B13">
        <f t="shared" ca="1" si="0"/>
        <v>3</v>
      </c>
    </row>
    <row r="14" spans="1:2" x14ac:dyDescent="0.3">
      <c r="A14">
        <f t="shared" ca="1" si="0"/>
        <v>0</v>
      </c>
      <c r="B14">
        <f t="shared" ca="1" si="0"/>
        <v>1</v>
      </c>
    </row>
    <row r="15" spans="1:2" x14ac:dyDescent="0.3">
      <c r="A15">
        <f t="shared" ca="1" si="0"/>
        <v>4</v>
      </c>
      <c r="B15">
        <f t="shared" ca="1" si="0"/>
        <v>0</v>
      </c>
    </row>
    <row r="16" spans="1:2" x14ac:dyDescent="0.3">
      <c r="A16">
        <f t="shared" ca="1" si="0"/>
        <v>4</v>
      </c>
      <c r="B16">
        <f t="shared" ca="1" si="0"/>
        <v>2</v>
      </c>
    </row>
    <row r="17" spans="1:2" x14ac:dyDescent="0.3">
      <c r="A17">
        <f t="shared" ca="1" si="0"/>
        <v>1</v>
      </c>
      <c r="B17">
        <f t="shared" ca="1" si="0"/>
        <v>0</v>
      </c>
    </row>
    <row r="18" spans="1:2" x14ac:dyDescent="0.3">
      <c r="A18">
        <f t="shared" ca="1" si="0"/>
        <v>4</v>
      </c>
      <c r="B18">
        <f t="shared" ca="1" si="0"/>
        <v>4</v>
      </c>
    </row>
    <row r="19" spans="1:2" x14ac:dyDescent="0.3">
      <c r="A19">
        <f t="shared" ca="1" si="0"/>
        <v>1</v>
      </c>
      <c r="B19">
        <f t="shared" ca="1" si="0"/>
        <v>3</v>
      </c>
    </row>
    <row r="20" spans="1:2" x14ac:dyDescent="0.3">
      <c r="A20">
        <f t="shared" ca="1" si="0"/>
        <v>3</v>
      </c>
      <c r="B20">
        <f t="shared" ca="1" si="0"/>
        <v>2</v>
      </c>
    </row>
    <row r="21" spans="1:2" x14ac:dyDescent="0.3">
      <c r="A21">
        <f t="shared" ca="1" si="0"/>
        <v>1</v>
      </c>
      <c r="B21">
        <f t="shared" ca="1" si="0"/>
        <v>1</v>
      </c>
    </row>
    <row r="22" spans="1:2" x14ac:dyDescent="0.3">
      <c r="A22">
        <f t="shared" ca="1" si="0"/>
        <v>0</v>
      </c>
      <c r="B22">
        <f t="shared" ca="1" si="0"/>
        <v>4</v>
      </c>
    </row>
    <row r="23" spans="1:2" x14ac:dyDescent="0.3">
      <c r="A23">
        <f t="shared" ca="1" si="0"/>
        <v>0</v>
      </c>
      <c r="B23">
        <f t="shared" ca="1" si="0"/>
        <v>3</v>
      </c>
    </row>
    <row r="24" spans="1:2" x14ac:dyDescent="0.3">
      <c r="A24">
        <f t="shared" ca="1" si="0"/>
        <v>1</v>
      </c>
      <c r="B24">
        <f t="shared" ca="1" si="0"/>
        <v>3</v>
      </c>
    </row>
    <row r="25" spans="1:2" x14ac:dyDescent="0.3">
      <c r="A25">
        <f t="shared" ca="1" si="0"/>
        <v>3</v>
      </c>
      <c r="B25">
        <f t="shared" ca="1" si="0"/>
        <v>4</v>
      </c>
    </row>
    <row r="26" spans="1:2" x14ac:dyDescent="0.3">
      <c r="A26">
        <f t="shared" ca="1" si="0"/>
        <v>4</v>
      </c>
      <c r="B26">
        <f t="shared" ca="1" si="0"/>
        <v>2</v>
      </c>
    </row>
    <row r="27" spans="1:2" x14ac:dyDescent="0.3">
      <c r="A27">
        <f t="shared" ca="1" si="0"/>
        <v>3</v>
      </c>
      <c r="B27">
        <f t="shared" ca="1" si="0"/>
        <v>1</v>
      </c>
    </row>
    <row r="28" spans="1:2" x14ac:dyDescent="0.3">
      <c r="A28">
        <f t="shared" ca="1" si="0"/>
        <v>4</v>
      </c>
      <c r="B28">
        <f t="shared" ca="1" si="0"/>
        <v>2</v>
      </c>
    </row>
    <row r="29" spans="1:2" x14ac:dyDescent="0.3">
      <c r="A29">
        <f t="shared" ca="1" si="0"/>
        <v>2</v>
      </c>
      <c r="B29">
        <f t="shared" ca="1" si="0"/>
        <v>2</v>
      </c>
    </row>
    <row r="30" spans="1:2" x14ac:dyDescent="0.3">
      <c r="A30">
        <f t="shared" ca="1" si="0"/>
        <v>2</v>
      </c>
      <c r="B30">
        <f t="shared" ca="1" si="0"/>
        <v>0</v>
      </c>
    </row>
    <row r="31" spans="1:2" x14ac:dyDescent="0.3">
      <c r="A31">
        <f t="shared" ca="1" si="0"/>
        <v>0</v>
      </c>
      <c r="B31">
        <f t="shared" ca="1" si="0"/>
        <v>4</v>
      </c>
    </row>
    <row r="32" spans="1:2" x14ac:dyDescent="0.3">
      <c r="A32">
        <f t="shared" ca="1" si="0"/>
        <v>1</v>
      </c>
      <c r="B32">
        <f t="shared" ca="1" si="0"/>
        <v>3</v>
      </c>
    </row>
    <row r="33" spans="1:2" x14ac:dyDescent="0.3">
      <c r="A33">
        <f t="shared" ca="1" si="0"/>
        <v>4</v>
      </c>
      <c r="B33">
        <f t="shared" ca="1" si="0"/>
        <v>0</v>
      </c>
    </row>
    <row r="34" spans="1:2" x14ac:dyDescent="0.3">
      <c r="A34">
        <f t="shared" ca="1" si="0"/>
        <v>2</v>
      </c>
      <c r="B34">
        <f t="shared" ca="1" si="0"/>
        <v>4</v>
      </c>
    </row>
    <row r="35" spans="1:2" x14ac:dyDescent="0.3">
      <c r="A35">
        <f t="shared" ca="1" si="0"/>
        <v>1</v>
      </c>
      <c r="B35">
        <f t="shared" ca="1" si="0"/>
        <v>1</v>
      </c>
    </row>
    <row r="36" spans="1:2" x14ac:dyDescent="0.3">
      <c r="A36">
        <f t="shared" ca="1" si="0"/>
        <v>1</v>
      </c>
      <c r="B36">
        <f t="shared" ca="1" si="0"/>
        <v>4</v>
      </c>
    </row>
    <row r="37" spans="1:2" x14ac:dyDescent="0.3">
      <c r="A37">
        <f t="shared" ca="1" si="0"/>
        <v>1</v>
      </c>
      <c r="B37">
        <f t="shared" ca="1" si="0"/>
        <v>3</v>
      </c>
    </row>
    <row r="38" spans="1:2" x14ac:dyDescent="0.3">
      <c r="A38">
        <f t="shared" ca="1" si="0"/>
        <v>3</v>
      </c>
      <c r="B38">
        <f t="shared" ca="1" si="0"/>
        <v>2</v>
      </c>
    </row>
    <row r="39" spans="1:2" x14ac:dyDescent="0.3">
      <c r="A39">
        <f t="shared" ca="1" si="0"/>
        <v>2</v>
      </c>
      <c r="B39">
        <f t="shared" ca="1" si="0"/>
        <v>4</v>
      </c>
    </row>
    <row r="40" spans="1:2" x14ac:dyDescent="0.3">
      <c r="A40">
        <f t="shared" ca="1" si="0"/>
        <v>0</v>
      </c>
      <c r="B40">
        <f t="shared" ca="1" si="0"/>
        <v>3</v>
      </c>
    </row>
    <row r="41" spans="1:2" x14ac:dyDescent="0.3">
      <c r="A41">
        <f t="shared" ca="1" si="0"/>
        <v>4</v>
      </c>
      <c r="B41">
        <f t="shared" ca="1" si="0"/>
        <v>4</v>
      </c>
    </row>
    <row r="42" spans="1:2" x14ac:dyDescent="0.3">
      <c r="A42">
        <f t="shared" ca="1" si="0"/>
        <v>3</v>
      </c>
      <c r="B42">
        <f t="shared" ca="1" si="0"/>
        <v>4</v>
      </c>
    </row>
    <row r="43" spans="1:2" x14ac:dyDescent="0.3">
      <c r="A43">
        <f ca="1">INT(RAND()*5)</f>
        <v>4</v>
      </c>
      <c r="B43">
        <f ca="1">INT(RAND()*5)</f>
        <v>3</v>
      </c>
    </row>
    <row r="44" spans="1:2" x14ac:dyDescent="0.3">
      <c r="A44">
        <f t="shared" ca="1" si="0"/>
        <v>1</v>
      </c>
      <c r="B44">
        <f t="shared" ca="1" si="0"/>
        <v>4</v>
      </c>
    </row>
    <row r="45" spans="1:2" x14ac:dyDescent="0.3">
      <c r="A45">
        <f t="shared" ca="1" si="0"/>
        <v>2</v>
      </c>
      <c r="B45">
        <f t="shared" ca="1" si="0"/>
        <v>1</v>
      </c>
    </row>
    <row r="46" spans="1:2" x14ac:dyDescent="0.3">
      <c r="A46">
        <f t="shared" ca="1" si="0"/>
        <v>2</v>
      </c>
      <c r="B46">
        <f t="shared" ca="1" si="0"/>
        <v>4</v>
      </c>
    </row>
    <row r="47" spans="1:2" x14ac:dyDescent="0.3">
      <c r="A47">
        <f t="shared" ca="1" si="0"/>
        <v>0</v>
      </c>
      <c r="B47">
        <f t="shared" ca="1" si="0"/>
        <v>2</v>
      </c>
    </row>
    <row r="48" spans="1:2" x14ac:dyDescent="0.3">
      <c r="A48">
        <f t="shared" ca="1" si="0"/>
        <v>4</v>
      </c>
      <c r="B48">
        <f t="shared" ca="1" si="0"/>
        <v>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9BB3B-6AFD-4D5A-9D57-7C2C297C579F}">
  <sheetPr>
    <pageSetUpPr fitToPage="1"/>
  </sheetPr>
  <dimension ref="A1:BG118"/>
  <sheetViews>
    <sheetView showGridLines="0" tabSelected="1" zoomScaleNormal="100" workbookViewId="0">
      <selection activeCell="H11" sqref="H11"/>
    </sheetView>
  </sheetViews>
  <sheetFormatPr defaultColWidth="9.109375" defaultRowHeight="14.4" x14ac:dyDescent="0.3"/>
  <cols>
    <col min="1" max="1" width="4.88671875" style="2" customWidth="1"/>
    <col min="2" max="2" width="6.109375" style="2" customWidth="1"/>
    <col min="3" max="3" width="11.6640625" style="2" bestFit="1" customWidth="1"/>
    <col min="4" max="4" width="7.33203125" style="3" customWidth="1"/>
    <col min="5" max="5" width="4.6640625" style="3" customWidth="1"/>
    <col min="6" max="6" width="22.5546875" style="4" customWidth="1"/>
    <col min="7" max="7" width="5.44140625" style="5" customWidth="1"/>
    <col min="8" max="8" width="4.33203125" style="5" customWidth="1"/>
    <col min="9" max="9" width="22.5546875" style="6" customWidth="1"/>
    <col min="10" max="10" width="3.44140625" style="1" customWidth="1"/>
    <col min="11" max="11" width="14" style="7" customWidth="1"/>
    <col min="12" max="15" width="5.44140625" style="8" customWidth="1"/>
    <col min="16" max="16" width="7.6640625" style="8" customWidth="1"/>
    <col min="17" max="17" width="6.6640625" style="8" customWidth="1"/>
    <col min="18" max="18" width="3.44140625" style="45" customWidth="1"/>
    <col min="19" max="19" width="6.109375" style="61" hidden="1" customWidth="1"/>
    <col min="20" max="20" width="4.33203125" style="58" hidden="1" customWidth="1"/>
    <col min="21" max="21" width="13.44140625" style="58" hidden="1" customWidth="1"/>
    <col min="22" max="24" width="9.109375" style="58" hidden="1" customWidth="1"/>
    <col min="25" max="25" width="9.109375" style="34" customWidth="1"/>
    <col min="26" max="26" width="3.33203125" style="1" customWidth="1"/>
    <col min="27" max="27" width="19.6640625" style="1" customWidth="1"/>
    <col min="28" max="30" width="3" style="1" customWidth="1"/>
    <col min="31" max="32" width="2" style="1" customWidth="1"/>
    <col min="33" max="33" width="3.33203125" style="1" customWidth="1"/>
    <col min="34" max="34" width="19.6640625" style="1" customWidth="1"/>
    <col min="35" max="37" width="3" style="1" customWidth="1"/>
    <col min="38" max="39" width="2" style="1" customWidth="1"/>
    <col min="40" max="40" width="3.88671875" style="1" customWidth="1"/>
    <col min="41" max="41" width="19.6640625" style="1" customWidth="1"/>
    <col min="42" max="44" width="3" style="1" customWidth="1"/>
    <col min="45" max="46" width="2" style="1" customWidth="1"/>
    <col min="47" max="47" width="4" style="1" customWidth="1"/>
    <col min="48" max="48" width="19.6640625" style="1" customWidth="1"/>
    <col min="49" max="51" width="3" style="1" customWidth="1"/>
    <col min="52" max="53" width="2.5546875" style="1" customWidth="1"/>
    <col min="54" max="54" width="4.109375" style="1" customWidth="1"/>
    <col min="55" max="55" width="19.6640625" style="1" customWidth="1"/>
    <col min="56" max="58" width="3" style="1" customWidth="1"/>
    <col min="59" max="59" width="4" style="1" customWidth="1"/>
    <col min="60" max="16384" width="9.109375" style="1"/>
  </cols>
  <sheetData>
    <row r="1" spans="1:58" ht="46.2" x14ac:dyDescent="0.3">
      <c r="A1" s="250" t="s">
        <v>238</v>
      </c>
      <c r="B1" s="250"/>
      <c r="C1" s="250"/>
      <c r="D1" s="250"/>
      <c r="E1" s="250"/>
      <c r="F1" s="250"/>
      <c r="G1" s="250"/>
      <c r="H1" s="250"/>
      <c r="I1" s="250"/>
      <c r="J1" s="250"/>
      <c r="K1" s="250"/>
      <c r="L1" s="250"/>
      <c r="M1" s="250"/>
      <c r="N1" s="250"/>
      <c r="O1" s="250"/>
      <c r="P1" s="250"/>
      <c r="Q1" s="250"/>
      <c r="T1" s="57"/>
      <c r="U1" s="57"/>
    </row>
    <row r="2" spans="1:58" ht="3" customHeight="1" x14ac:dyDescent="0.3">
      <c r="L2" s="249" t="s">
        <v>191</v>
      </c>
      <c r="N2" s="249" t="s">
        <v>193</v>
      </c>
      <c r="O2" s="249" t="s">
        <v>194</v>
      </c>
      <c r="P2" s="248" t="s">
        <v>195</v>
      </c>
      <c r="Q2" s="249" t="s">
        <v>95</v>
      </c>
      <c r="T2" s="57"/>
      <c r="U2" s="57"/>
    </row>
    <row r="3" spans="1:58" ht="12.75" customHeight="1" x14ac:dyDescent="0.3">
      <c r="A3" s="9"/>
      <c r="B3" s="9"/>
      <c r="C3" s="9"/>
      <c r="D3" s="9"/>
      <c r="E3" s="9"/>
      <c r="F3" s="9"/>
      <c r="G3" s="9"/>
      <c r="H3" s="9"/>
      <c r="I3" s="9"/>
      <c r="J3" s="9"/>
      <c r="K3" s="9"/>
      <c r="L3" s="249"/>
      <c r="M3" s="249" t="s">
        <v>192</v>
      </c>
      <c r="N3" s="249"/>
      <c r="O3" s="249"/>
      <c r="P3" s="248"/>
      <c r="Q3" s="249"/>
      <c r="T3" s="57"/>
      <c r="U3" s="57"/>
    </row>
    <row r="4" spans="1:58" ht="3" customHeight="1" x14ac:dyDescent="0.3">
      <c r="L4" s="249"/>
      <c r="M4" s="249"/>
      <c r="N4" s="249"/>
      <c r="O4" s="249"/>
      <c r="P4" s="248"/>
      <c r="Q4" s="249"/>
    </row>
    <row r="5" spans="1:58" ht="19.95" customHeight="1" x14ac:dyDescent="0.3">
      <c r="A5" s="251" t="s">
        <v>271</v>
      </c>
      <c r="B5" s="252"/>
      <c r="C5" s="252"/>
      <c r="D5" s="252"/>
      <c r="E5" s="252"/>
      <c r="F5" s="252"/>
      <c r="G5" s="252"/>
      <c r="H5" s="252"/>
      <c r="I5" s="253"/>
      <c r="K5" s="9"/>
      <c r="L5" s="249"/>
      <c r="M5" s="249"/>
      <c r="N5" s="249"/>
      <c r="O5" s="249"/>
      <c r="P5" s="248"/>
      <c r="Q5" s="249"/>
    </row>
    <row r="6" spans="1:58" ht="22.2" customHeight="1" x14ac:dyDescent="0.3">
      <c r="A6" s="254"/>
      <c r="B6" s="255"/>
      <c r="C6" s="255"/>
      <c r="D6" s="255"/>
      <c r="E6" s="255"/>
      <c r="F6" s="255"/>
      <c r="G6" s="255"/>
      <c r="H6" s="255"/>
      <c r="I6" s="256"/>
      <c r="K6" s="9"/>
      <c r="L6" s="249"/>
      <c r="M6" s="249"/>
      <c r="N6" s="249"/>
      <c r="O6" s="249"/>
      <c r="P6" s="248"/>
      <c r="Q6" s="249"/>
      <c r="U6" s="57" t="s">
        <v>17</v>
      </c>
      <c r="Z6" s="241" t="s">
        <v>224</v>
      </c>
      <c r="AA6" s="242"/>
      <c r="AB6" s="242"/>
      <c r="AC6" s="242"/>
      <c r="AD6" s="243"/>
      <c r="AG6" s="241" t="s">
        <v>1</v>
      </c>
      <c r="AH6" s="242"/>
      <c r="AI6" s="242"/>
      <c r="AJ6" s="242"/>
      <c r="AK6" s="243"/>
      <c r="AN6" s="241" t="s">
        <v>2</v>
      </c>
      <c r="AO6" s="242"/>
      <c r="AP6" s="242"/>
      <c r="AQ6" s="242"/>
      <c r="AR6" s="243"/>
      <c r="AU6" s="241" t="s">
        <v>3</v>
      </c>
      <c r="AV6" s="242"/>
      <c r="AW6" s="242"/>
      <c r="AX6" s="242"/>
      <c r="AY6" s="243"/>
      <c r="BB6" s="241" t="s">
        <v>4</v>
      </c>
      <c r="BC6" s="242"/>
      <c r="BD6" s="242"/>
      <c r="BE6" s="242"/>
      <c r="BF6" s="243"/>
    </row>
    <row r="7" spans="1:58" ht="15" customHeight="1" x14ac:dyDescent="0.3">
      <c r="A7" s="10">
        <v>1</v>
      </c>
      <c r="B7" s="60">
        <f>C7</f>
        <v>46184</v>
      </c>
      <c r="C7" s="51">
        <v>46184</v>
      </c>
      <c r="D7" s="11">
        <v>0.875</v>
      </c>
      <c r="E7" s="54" t="s">
        <v>94</v>
      </c>
      <c r="F7" s="44" t="str">
        <f>U8</f>
        <v>Mexico</v>
      </c>
      <c r="G7" s="12"/>
      <c r="H7" s="13"/>
      <c r="I7" s="43" t="str">
        <f>U10</f>
        <v>Zuid-Afrika</v>
      </c>
      <c r="S7" s="61" t="str">
        <f t="shared" ref="S7:S38" si="0">IF(OR(G7="",H7=""),"",IF(G7&gt;H7,1,IF(G7&lt;H7,-1,0)))</f>
        <v/>
      </c>
      <c r="Z7" s="244"/>
      <c r="AA7" s="245"/>
      <c r="AB7" s="245"/>
      <c r="AC7" s="245"/>
      <c r="AD7" s="246"/>
      <c r="AG7" s="244"/>
      <c r="AH7" s="245"/>
      <c r="AI7" s="245"/>
      <c r="AJ7" s="245"/>
      <c r="AK7" s="246"/>
      <c r="AN7" s="244"/>
      <c r="AO7" s="245"/>
      <c r="AP7" s="245"/>
      <c r="AQ7" s="245"/>
      <c r="AR7" s="246"/>
      <c r="AU7" s="244"/>
      <c r="AV7" s="245"/>
      <c r="AW7" s="245"/>
      <c r="AX7" s="245"/>
      <c r="AY7" s="246"/>
      <c r="BB7" s="244"/>
      <c r="BC7" s="245"/>
      <c r="BD7" s="245"/>
      <c r="BE7" s="245"/>
      <c r="BF7" s="246"/>
    </row>
    <row r="8" spans="1:58" ht="15" customHeight="1" x14ac:dyDescent="0.3">
      <c r="A8" s="14">
        <v>2</v>
      </c>
      <c r="B8" s="60">
        <f t="shared" ref="B8:B72" si="1">C8</f>
        <v>46185</v>
      </c>
      <c r="C8" s="52">
        <v>46185</v>
      </c>
      <c r="D8" s="15">
        <v>0.16666666666666666</v>
      </c>
      <c r="E8" s="55" t="s">
        <v>94</v>
      </c>
      <c r="F8" s="44" t="str">
        <f>U9</f>
        <v>Zuid-Korea</v>
      </c>
      <c r="G8" s="16"/>
      <c r="H8" s="17"/>
      <c r="I8" s="43" t="str">
        <f>U11</f>
        <v>Tsjechië</v>
      </c>
      <c r="K8" s="38" t="s">
        <v>116</v>
      </c>
      <c r="L8" s="39" t="s">
        <v>263</v>
      </c>
      <c r="M8" s="39" t="s">
        <v>8</v>
      </c>
      <c r="N8" s="39" t="s">
        <v>7</v>
      </c>
      <c r="O8" s="39" t="s">
        <v>10</v>
      </c>
      <c r="P8" s="39" t="s">
        <v>148</v>
      </c>
      <c r="Q8" s="40" t="s">
        <v>264</v>
      </c>
      <c r="S8" s="61" t="str">
        <f t="shared" si="0"/>
        <v/>
      </c>
      <c r="U8" s="58" t="s">
        <v>19</v>
      </c>
      <c r="AH8" s="18"/>
      <c r="AI8" s="18"/>
      <c r="AJ8" s="18"/>
      <c r="AO8" s="18"/>
      <c r="AP8" s="18"/>
      <c r="AQ8" s="18"/>
      <c r="AR8" s="18"/>
      <c r="AS8" s="18"/>
      <c r="AT8" s="18"/>
      <c r="AU8" s="18"/>
      <c r="AV8" s="18"/>
      <c r="AW8" s="18"/>
      <c r="AX8" s="18"/>
      <c r="AY8" s="18"/>
    </row>
    <row r="9" spans="1:58" ht="15" customHeight="1" x14ac:dyDescent="0.3">
      <c r="A9" s="14">
        <v>3</v>
      </c>
      <c r="B9" s="60">
        <f t="shared" si="1"/>
        <v>46185</v>
      </c>
      <c r="C9" s="52">
        <v>46185</v>
      </c>
      <c r="D9" s="15">
        <v>0.875</v>
      </c>
      <c r="E9" s="55" t="s">
        <v>15</v>
      </c>
      <c r="F9" s="44" t="str">
        <f>U14</f>
        <v>Canada</v>
      </c>
      <c r="G9" s="16"/>
      <c r="H9" s="17"/>
      <c r="I9" s="43" t="str">
        <f>U17</f>
        <v>Bosnië &amp; Herzegovina</v>
      </c>
      <c r="K9" s="35" t="str">
        <f>CalcA!D22</f>
        <v>Mexico</v>
      </c>
      <c r="L9" s="36">
        <f>CalcA!H22</f>
        <v>0</v>
      </c>
      <c r="M9" s="36">
        <f>CalcA!I22</f>
        <v>0</v>
      </c>
      <c r="N9" s="36">
        <f>CalcA!J22</f>
        <v>0</v>
      </c>
      <c r="O9" s="36">
        <f>CalcA!K22</f>
        <v>0</v>
      </c>
      <c r="P9" s="36" t="str">
        <f>CalcA!F22 &amp; " - " &amp; CalcA!G22</f>
        <v>0 - 0</v>
      </c>
      <c r="Q9" s="37">
        <f>CalcA!E22</f>
        <v>0</v>
      </c>
      <c r="S9" s="61" t="str">
        <f t="shared" si="0"/>
        <v/>
      </c>
      <c r="U9" s="58" t="s">
        <v>23</v>
      </c>
      <c r="Z9" s="211">
        <v>46202</v>
      </c>
      <c r="AA9" s="213">
        <v>46202.9375</v>
      </c>
      <c r="AB9" s="247"/>
      <c r="AC9" s="247"/>
      <c r="AD9" s="19"/>
      <c r="AE9" s="18"/>
      <c r="AF9" s="18"/>
      <c r="AG9" s="18"/>
      <c r="AH9" s="18"/>
      <c r="AI9" s="18"/>
      <c r="AJ9" s="18"/>
      <c r="AK9" s="18"/>
      <c r="AL9" s="18"/>
      <c r="AM9" s="18"/>
      <c r="AN9" s="18"/>
      <c r="AO9" s="18"/>
      <c r="AP9" s="18"/>
      <c r="AQ9" s="18"/>
      <c r="AR9" s="18"/>
      <c r="AS9" s="18"/>
      <c r="AT9" s="18"/>
      <c r="AU9" s="18"/>
      <c r="AV9" s="18"/>
      <c r="AW9" s="18"/>
      <c r="AX9" s="18"/>
      <c r="AY9" s="18"/>
    </row>
    <row r="10" spans="1:58" ht="15" customHeight="1" x14ac:dyDescent="0.3">
      <c r="A10" s="14">
        <v>4</v>
      </c>
      <c r="B10" s="60">
        <f t="shared" si="1"/>
        <v>46186</v>
      </c>
      <c r="C10" s="52">
        <v>46186</v>
      </c>
      <c r="D10" s="15">
        <v>0.125</v>
      </c>
      <c r="E10" s="55" t="s">
        <v>13</v>
      </c>
      <c r="F10" s="44" t="str">
        <f>U26</f>
        <v>Verenigde Staten</v>
      </c>
      <c r="G10" s="16"/>
      <c r="H10" s="17"/>
      <c r="I10" s="43" t="str">
        <f>U27</f>
        <v>Paraguay</v>
      </c>
      <c r="K10" s="35" t="str">
        <f>CalcA!D23</f>
        <v>Zuid-Korea</v>
      </c>
      <c r="L10" s="36">
        <f>CalcA!H23</f>
        <v>0</v>
      </c>
      <c r="M10" s="36">
        <f>CalcA!I23</f>
        <v>0</v>
      </c>
      <c r="N10" s="36">
        <f>CalcA!J23</f>
        <v>0</v>
      </c>
      <c r="O10" s="36">
        <f>CalcA!K23</f>
        <v>0</v>
      </c>
      <c r="P10" s="36" t="str">
        <f>CalcA!F23 &amp; " - " &amp; CalcA!G23</f>
        <v>0 - 0</v>
      </c>
      <c r="Q10" s="37">
        <f>CalcA!E23</f>
        <v>0</v>
      </c>
      <c r="S10" s="61" t="str">
        <f t="shared" si="0"/>
        <v/>
      </c>
      <c r="U10" s="58" t="s">
        <v>98</v>
      </c>
      <c r="Z10" s="239">
        <v>74</v>
      </c>
      <c r="AA10" s="20" t="str">
        <f>geplaatst!F3</f>
        <v/>
      </c>
      <c r="AB10" s="41"/>
      <c r="AC10" s="46"/>
      <c r="AD10" s="47"/>
      <c r="AE10" s="18"/>
      <c r="AF10" s="18"/>
      <c r="AG10" s="18"/>
      <c r="AH10" s="18"/>
      <c r="AI10" s="18"/>
      <c r="AJ10" s="18"/>
      <c r="AK10" s="18"/>
      <c r="AL10" s="18"/>
      <c r="AM10" s="18"/>
      <c r="AN10" s="18"/>
      <c r="AO10" s="18"/>
      <c r="AP10" s="18"/>
      <c r="AQ10" s="18"/>
      <c r="AR10" s="18"/>
      <c r="AS10" s="18"/>
      <c r="AT10" s="18"/>
      <c r="AU10" s="18"/>
      <c r="AV10" s="18"/>
      <c r="AW10" s="18"/>
      <c r="AX10" s="18"/>
      <c r="AY10" s="18"/>
    </row>
    <row r="11" spans="1:58" ht="15" customHeight="1" x14ac:dyDescent="0.3">
      <c r="A11" s="14">
        <v>5</v>
      </c>
      <c r="B11" s="60">
        <f>C11</f>
        <v>46186</v>
      </c>
      <c r="C11" s="52">
        <v>46186</v>
      </c>
      <c r="D11" s="15">
        <v>0.875</v>
      </c>
      <c r="E11" s="55" t="s">
        <v>15</v>
      </c>
      <c r="F11" s="44" t="str">
        <f>U15</f>
        <v>Qatar</v>
      </c>
      <c r="G11" s="16"/>
      <c r="H11" s="17"/>
      <c r="I11" s="43" t="str">
        <f>U16</f>
        <v>Zwitserland</v>
      </c>
      <c r="K11" s="35" t="str">
        <f>CalcA!D24</f>
        <v>Zuid-Afrika</v>
      </c>
      <c r="L11" s="36">
        <f>CalcA!H24</f>
        <v>0</v>
      </c>
      <c r="M11" s="36">
        <f>CalcA!I24</f>
        <v>0</v>
      </c>
      <c r="N11" s="36">
        <f>CalcA!J24</f>
        <v>0</v>
      </c>
      <c r="O11" s="36">
        <f>CalcA!K24</f>
        <v>0</v>
      </c>
      <c r="P11" s="36" t="str">
        <f>CalcA!F24 &amp; " - " &amp; CalcA!G24</f>
        <v>0 - 0</v>
      </c>
      <c r="Q11" s="37">
        <f>CalcA!E24</f>
        <v>0</v>
      </c>
      <c r="S11" s="61" t="str">
        <f t="shared" si="0"/>
        <v/>
      </c>
      <c r="U11" s="58" t="s">
        <v>99</v>
      </c>
      <c r="Z11" s="240"/>
      <c r="AA11" s="21" t="str">
        <f>geplaatst!F5</f>
        <v/>
      </c>
      <c r="AB11" s="42"/>
      <c r="AC11" s="48"/>
      <c r="AD11" s="49"/>
      <c r="AE11" s="23"/>
      <c r="AF11" s="18"/>
      <c r="AG11" s="211">
        <v>46207</v>
      </c>
      <c r="AH11" s="213">
        <v>46207.958333333336</v>
      </c>
      <c r="AI11" s="18"/>
      <c r="AJ11" s="18"/>
      <c r="AK11" s="24"/>
      <c r="AL11" s="18"/>
      <c r="AM11" s="18"/>
      <c r="AN11" s="18"/>
      <c r="AO11" s="18"/>
      <c r="AP11" s="18"/>
      <c r="AQ11" s="18"/>
      <c r="AR11" s="18"/>
      <c r="AS11" s="18"/>
      <c r="AT11" s="18"/>
      <c r="AU11" s="18"/>
      <c r="AV11" s="18"/>
      <c r="AW11" s="18"/>
      <c r="AX11" s="18"/>
      <c r="AY11" s="18"/>
    </row>
    <row r="12" spans="1:58" ht="15" customHeight="1" x14ac:dyDescent="0.3">
      <c r="A12" s="14">
        <v>6</v>
      </c>
      <c r="B12" s="60">
        <f>C12</f>
        <v>46187</v>
      </c>
      <c r="C12" s="52">
        <v>46187</v>
      </c>
      <c r="D12" s="15">
        <v>0</v>
      </c>
      <c r="E12" s="55" t="s">
        <v>16</v>
      </c>
      <c r="F12" s="44" t="str">
        <f>U21</f>
        <v>Brazilië</v>
      </c>
      <c r="G12" s="16"/>
      <c r="H12" s="17"/>
      <c r="I12" s="43" t="str">
        <f>U22</f>
        <v>Marokko</v>
      </c>
      <c r="K12" s="35" t="str">
        <f>CalcA!D25</f>
        <v>Tsjechië</v>
      </c>
      <c r="L12" s="36">
        <f>CalcA!H25</f>
        <v>0</v>
      </c>
      <c r="M12" s="36">
        <f>CalcA!I25</f>
        <v>0</v>
      </c>
      <c r="N12" s="36">
        <f>CalcA!J25</f>
        <v>0</v>
      </c>
      <c r="O12" s="36">
        <f>CalcA!K25</f>
        <v>0</v>
      </c>
      <c r="P12" s="36" t="str">
        <f>CalcA!F25 &amp; " - " &amp; CalcA!G25</f>
        <v>0 - 0</v>
      </c>
      <c r="Q12" s="37">
        <f>CalcA!E25</f>
        <v>0</v>
      </c>
      <c r="S12" s="61" t="str">
        <f t="shared" si="0"/>
        <v/>
      </c>
      <c r="Z12" s="18"/>
      <c r="AA12" s="18"/>
      <c r="AB12" s="18"/>
      <c r="AC12" s="18"/>
      <c r="AD12" s="18"/>
      <c r="AE12" s="25"/>
      <c r="AF12" s="18"/>
      <c r="AG12" s="239">
        <v>89</v>
      </c>
      <c r="AH12" s="20" t="str">
        <f>IF(LEN(geplaatst!B8)&gt;3,geplaatst!B8,"")</f>
        <v/>
      </c>
      <c r="AI12" s="41"/>
      <c r="AJ12" s="46"/>
      <c r="AK12" s="47"/>
      <c r="AL12" s="18"/>
      <c r="AM12" s="18"/>
      <c r="AN12" s="18"/>
      <c r="AO12" s="18"/>
      <c r="AP12" s="18"/>
      <c r="AQ12" s="18"/>
      <c r="AR12" s="18"/>
      <c r="AS12" s="18"/>
      <c r="AT12" s="18"/>
      <c r="AU12" s="18"/>
      <c r="AV12" s="18"/>
      <c r="AW12" s="18"/>
      <c r="AX12" s="18"/>
      <c r="AY12" s="18"/>
    </row>
    <row r="13" spans="1:58" ht="15" customHeight="1" x14ac:dyDescent="0.3">
      <c r="A13" s="14">
        <v>7</v>
      </c>
      <c r="B13" s="60">
        <f t="shared" si="1"/>
        <v>46187</v>
      </c>
      <c r="C13" s="52">
        <v>46187</v>
      </c>
      <c r="D13" s="15">
        <v>0.125</v>
      </c>
      <c r="E13" s="55" t="s">
        <v>16</v>
      </c>
      <c r="F13" s="44" t="str">
        <f>U20</f>
        <v>Haïti</v>
      </c>
      <c r="G13" s="16"/>
      <c r="H13" s="17"/>
      <c r="I13" s="43" t="str">
        <f>U23</f>
        <v>Schotland</v>
      </c>
      <c r="S13" s="61" t="str">
        <f t="shared" si="0"/>
        <v/>
      </c>
      <c r="Z13" s="211">
        <v>46203</v>
      </c>
      <c r="AA13" s="213">
        <v>46203.958333333336</v>
      </c>
      <c r="AB13" s="18"/>
      <c r="AC13" s="18"/>
      <c r="AD13" s="24"/>
      <c r="AE13" s="25"/>
      <c r="AF13" s="26"/>
      <c r="AG13" s="240"/>
      <c r="AH13" s="21" t="str">
        <f>IF(LEN(geplaatst!B9)&gt;3,geplaatst!B9,"")</f>
        <v/>
      </c>
      <c r="AI13" s="42"/>
      <c r="AJ13" s="48"/>
      <c r="AK13" s="49"/>
      <c r="AL13" s="23"/>
      <c r="AM13" s="18"/>
      <c r="AN13" s="18"/>
      <c r="AO13" s="18"/>
      <c r="AP13" s="18"/>
      <c r="AQ13" s="18"/>
      <c r="AR13" s="18"/>
      <c r="AS13" s="18"/>
      <c r="AT13" s="18"/>
      <c r="AU13" s="18"/>
      <c r="AV13" s="18"/>
      <c r="AW13" s="18"/>
      <c r="AX13" s="18"/>
      <c r="AY13" s="18"/>
    </row>
    <row r="14" spans="1:58" ht="15" customHeight="1" x14ac:dyDescent="0.3">
      <c r="A14" s="14">
        <v>8</v>
      </c>
      <c r="B14" s="60">
        <f t="shared" ref="B14:B21" si="2">C14</f>
        <v>46187</v>
      </c>
      <c r="C14" s="52">
        <v>46187</v>
      </c>
      <c r="D14" s="15">
        <v>0.25</v>
      </c>
      <c r="E14" s="55" t="s">
        <v>13</v>
      </c>
      <c r="F14" s="44" t="str">
        <f>U28</f>
        <v>Australië</v>
      </c>
      <c r="G14" s="16"/>
      <c r="H14" s="17"/>
      <c r="I14" s="43" t="str">
        <f>U29</f>
        <v>Turkije</v>
      </c>
      <c r="K14" s="38" t="s">
        <v>117</v>
      </c>
      <c r="L14" s="39" t="s">
        <v>263</v>
      </c>
      <c r="M14" s="39" t="s">
        <v>8</v>
      </c>
      <c r="N14" s="39" t="s">
        <v>7</v>
      </c>
      <c r="O14" s="39" t="s">
        <v>10</v>
      </c>
      <c r="P14" s="39" t="s">
        <v>148</v>
      </c>
      <c r="Q14" s="40" t="s">
        <v>264</v>
      </c>
      <c r="S14" s="61" t="str">
        <f t="shared" si="0"/>
        <v/>
      </c>
      <c r="U14" s="58" t="s">
        <v>56</v>
      </c>
      <c r="Z14" s="239">
        <v>77</v>
      </c>
      <c r="AA14" s="20" t="str">
        <f>geplaatst!J3</f>
        <v/>
      </c>
      <c r="AB14" s="41"/>
      <c r="AC14" s="46"/>
      <c r="AD14" s="47"/>
      <c r="AE14" s="27"/>
      <c r="AF14" s="18"/>
      <c r="AG14" s="18"/>
      <c r="AH14" s="18"/>
      <c r="AI14" s="18"/>
      <c r="AJ14" s="18"/>
      <c r="AK14" s="18"/>
      <c r="AL14" s="25"/>
      <c r="AM14" s="18"/>
      <c r="AN14" s="18"/>
      <c r="AO14" s="18"/>
      <c r="AP14" s="18"/>
      <c r="AQ14" s="18"/>
      <c r="AR14" s="24"/>
      <c r="AS14" s="18"/>
      <c r="AT14" s="18"/>
      <c r="AU14" s="18"/>
      <c r="AV14" s="18"/>
      <c r="AW14" s="18"/>
      <c r="AX14" s="18"/>
      <c r="AY14" s="18"/>
    </row>
    <row r="15" spans="1:58" ht="15" customHeight="1" x14ac:dyDescent="0.3">
      <c r="A15" s="14">
        <v>9</v>
      </c>
      <c r="B15" s="60">
        <f t="shared" si="2"/>
        <v>46187</v>
      </c>
      <c r="C15" s="52">
        <v>46187</v>
      </c>
      <c r="D15" s="15">
        <v>0.79166666666666663</v>
      </c>
      <c r="E15" s="55" t="s">
        <v>12</v>
      </c>
      <c r="F15" s="44" t="str">
        <f>U34</f>
        <v>Duitsland</v>
      </c>
      <c r="G15" s="16"/>
      <c r="H15" s="17"/>
      <c r="I15" s="43" t="str">
        <f>U35</f>
        <v>Curaçao</v>
      </c>
      <c r="K15" s="35" t="str">
        <f>CalcB!D22</f>
        <v>Canada</v>
      </c>
      <c r="L15" s="36">
        <f>CalcB!H22</f>
        <v>0</v>
      </c>
      <c r="M15" s="36">
        <f>CalcB!I22</f>
        <v>0</v>
      </c>
      <c r="N15" s="36">
        <f>CalcB!J22</f>
        <v>0</v>
      </c>
      <c r="O15" s="36">
        <f>CalcB!K22</f>
        <v>0</v>
      </c>
      <c r="P15" s="36" t="str">
        <f>CalcB!F22 &amp; " - " &amp; CalcB!G22</f>
        <v>0 - 0</v>
      </c>
      <c r="Q15" s="37">
        <f>CalcB!E22</f>
        <v>0</v>
      </c>
      <c r="S15" s="61" t="str">
        <f t="shared" si="0"/>
        <v/>
      </c>
      <c r="U15" s="58" t="s">
        <v>51</v>
      </c>
      <c r="Z15" s="240"/>
      <c r="AA15" s="21" t="str">
        <f>geplaatst!J5</f>
        <v/>
      </c>
      <c r="AB15" s="42"/>
      <c r="AC15" s="48"/>
      <c r="AD15" s="49"/>
      <c r="AE15" s="18"/>
      <c r="AF15" s="18"/>
      <c r="AG15" s="18"/>
      <c r="AH15" s="18"/>
      <c r="AI15" s="18"/>
      <c r="AJ15" s="18"/>
      <c r="AK15" s="18"/>
      <c r="AL15" s="25"/>
      <c r="AM15" s="18"/>
      <c r="AN15" s="211">
        <v>46212</v>
      </c>
      <c r="AO15" s="213">
        <v>46212.916666666664</v>
      </c>
      <c r="AP15" s="18"/>
      <c r="AQ15" s="18"/>
      <c r="AR15" s="24"/>
      <c r="AS15" s="18"/>
      <c r="AT15" s="18"/>
      <c r="AU15" s="18"/>
      <c r="AV15" s="18"/>
      <c r="AW15" s="18"/>
      <c r="AX15" s="18"/>
      <c r="AY15" s="18"/>
    </row>
    <row r="16" spans="1:58" ht="15" customHeight="1" x14ac:dyDescent="0.3">
      <c r="A16" s="14">
        <v>10</v>
      </c>
      <c r="B16" s="60">
        <f t="shared" si="2"/>
        <v>46187</v>
      </c>
      <c r="C16" s="52">
        <v>46187</v>
      </c>
      <c r="D16" s="15">
        <v>0.91666666666666663</v>
      </c>
      <c r="E16" s="55" t="s">
        <v>9</v>
      </c>
      <c r="F16" s="44" t="str">
        <f>U38</f>
        <v>Nederland</v>
      </c>
      <c r="G16" s="16"/>
      <c r="H16" s="17"/>
      <c r="I16" s="43" t="str">
        <f>U39</f>
        <v>Japan</v>
      </c>
      <c r="K16" s="35" t="str">
        <f>CalcB!D23</f>
        <v>Qatar</v>
      </c>
      <c r="L16" s="36">
        <f>CalcB!H23</f>
        <v>0</v>
      </c>
      <c r="M16" s="36">
        <f>CalcB!I23</f>
        <v>0</v>
      </c>
      <c r="N16" s="36">
        <f>CalcB!J23</f>
        <v>0</v>
      </c>
      <c r="O16" s="36">
        <f>CalcB!K23</f>
        <v>0</v>
      </c>
      <c r="P16" s="36" t="str">
        <f>CalcB!F23 &amp; " - " &amp; CalcB!G23</f>
        <v>0 - 0</v>
      </c>
      <c r="Q16" s="37">
        <f>CalcB!E23</f>
        <v>0</v>
      </c>
      <c r="S16" s="61" t="str">
        <f t="shared" si="0"/>
        <v/>
      </c>
      <c r="U16" s="58" t="s">
        <v>34</v>
      </c>
      <c r="Z16" s="18"/>
      <c r="AA16" s="18"/>
      <c r="AB16" s="18"/>
      <c r="AC16" s="18"/>
      <c r="AD16" s="18"/>
      <c r="AE16" s="18"/>
      <c r="AF16" s="18"/>
      <c r="AG16" s="18"/>
      <c r="AH16" s="18"/>
      <c r="AI16" s="18"/>
      <c r="AJ16" s="18"/>
      <c r="AK16" s="18"/>
      <c r="AL16" s="25"/>
      <c r="AM16" s="18"/>
      <c r="AN16" s="239">
        <v>97</v>
      </c>
      <c r="AO16" s="20" t="str">
        <f>IF(LEN(geplaatst!B25)&gt;3,geplaatst!B25,"")</f>
        <v/>
      </c>
      <c r="AP16" s="41"/>
      <c r="AQ16" s="46"/>
      <c r="AR16" s="47"/>
      <c r="AS16" s="18"/>
      <c r="AT16" s="18"/>
      <c r="AU16" s="18"/>
      <c r="AV16" s="18"/>
      <c r="AW16" s="18"/>
      <c r="AX16" s="18"/>
      <c r="AY16" s="18"/>
    </row>
    <row r="17" spans="1:59" ht="15" customHeight="1" x14ac:dyDescent="0.3">
      <c r="A17" s="14">
        <v>11</v>
      </c>
      <c r="B17" s="60">
        <f t="shared" si="2"/>
        <v>46188</v>
      </c>
      <c r="C17" s="52">
        <v>46188</v>
      </c>
      <c r="D17" s="15">
        <v>4.1666666666666664E-2</v>
      </c>
      <c r="E17" s="55" t="s">
        <v>12</v>
      </c>
      <c r="F17" s="44" t="str">
        <f>U32</f>
        <v>Ivoorkust</v>
      </c>
      <c r="G17" s="16"/>
      <c r="H17" s="17"/>
      <c r="I17" s="43" t="str">
        <f>U33</f>
        <v>Ecuador</v>
      </c>
      <c r="K17" s="35" t="str">
        <f>CalcB!D24</f>
        <v>Zwitserland</v>
      </c>
      <c r="L17" s="36">
        <f>CalcB!H24</f>
        <v>0</v>
      </c>
      <c r="M17" s="36">
        <f>CalcB!I24</f>
        <v>0</v>
      </c>
      <c r="N17" s="36">
        <f>CalcB!J24</f>
        <v>0</v>
      </c>
      <c r="O17" s="36">
        <f>CalcB!K24</f>
        <v>0</v>
      </c>
      <c r="P17" s="36" t="str">
        <f>CalcB!F24 &amp; " - " &amp; CalcB!G24</f>
        <v>0 - 0</v>
      </c>
      <c r="Q17" s="37">
        <f>CalcB!E24</f>
        <v>0</v>
      </c>
      <c r="S17" s="61" t="str">
        <f t="shared" si="0"/>
        <v/>
      </c>
      <c r="U17" s="58" t="s">
        <v>100</v>
      </c>
      <c r="Z17" s="211">
        <v>46201</v>
      </c>
      <c r="AA17" s="213">
        <v>46201.875</v>
      </c>
      <c r="AB17" s="18"/>
      <c r="AC17" s="18"/>
      <c r="AD17" s="24"/>
      <c r="AE17" s="18"/>
      <c r="AF17" s="18"/>
      <c r="AG17" s="18"/>
      <c r="AH17" s="18"/>
      <c r="AI17" s="18"/>
      <c r="AJ17" s="18"/>
      <c r="AK17" s="18"/>
      <c r="AL17" s="25"/>
      <c r="AM17" s="26"/>
      <c r="AN17" s="240"/>
      <c r="AO17" s="21" t="str">
        <f>IF(LEN(geplaatst!B26)&gt;3,geplaatst!B26,"")</f>
        <v/>
      </c>
      <c r="AP17" s="42"/>
      <c r="AQ17" s="48"/>
      <c r="AR17" s="49"/>
      <c r="AS17" s="23"/>
      <c r="AT17" s="28"/>
      <c r="AU17" s="18"/>
      <c r="AV17" s="18"/>
      <c r="AW17" s="18"/>
      <c r="AX17" s="18"/>
      <c r="AY17" s="18"/>
    </row>
    <row r="18" spans="1:59" ht="15" customHeight="1" x14ac:dyDescent="0.3">
      <c r="A18" s="14">
        <v>12</v>
      </c>
      <c r="B18" s="60">
        <f t="shared" si="2"/>
        <v>46188</v>
      </c>
      <c r="C18" s="52">
        <v>46188</v>
      </c>
      <c r="D18" s="15">
        <v>0.16666666666666666</v>
      </c>
      <c r="E18" s="55" t="s">
        <v>9</v>
      </c>
      <c r="F18" s="44" t="str">
        <f>U41</f>
        <v>Zweden</v>
      </c>
      <c r="G18" s="16"/>
      <c r="H18" s="17"/>
      <c r="I18" s="43" t="s">
        <v>48</v>
      </c>
      <c r="K18" s="35" t="str">
        <f>CalcB!D25</f>
        <v>Bosnië &amp; Herzegovina</v>
      </c>
      <c r="L18" s="36">
        <f>CalcB!H25</f>
        <v>0</v>
      </c>
      <c r="M18" s="36">
        <f>CalcB!I25</f>
        <v>0</v>
      </c>
      <c r="N18" s="36">
        <f>CalcB!J25</f>
        <v>0</v>
      </c>
      <c r="O18" s="36">
        <f>CalcB!K25</f>
        <v>0</v>
      </c>
      <c r="P18" s="36" t="str">
        <f>CalcB!F25 &amp; " - " &amp; CalcB!G25</f>
        <v>0 - 0</v>
      </c>
      <c r="Q18" s="37">
        <f>CalcB!E25</f>
        <v>0</v>
      </c>
      <c r="S18" s="61" t="str">
        <f t="shared" si="0"/>
        <v/>
      </c>
      <c r="Z18" s="239">
        <v>73</v>
      </c>
      <c r="AA18" s="20" t="str">
        <f>geplaatst!B4</f>
        <v/>
      </c>
      <c r="AB18" s="41"/>
      <c r="AC18" s="46"/>
      <c r="AD18" s="47"/>
      <c r="AE18" s="18"/>
      <c r="AF18" s="18"/>
      <c r="AG18" s="18"/>
      <c r="AH18" s="18"/>
      <c r="AI18" s="18"/>
      <c r="AJ18" s="18"/>
      <c r="AK18" s="18"/>
      <c r="AL18" s="25"/>
      <c r="AM18" s="18"/>
      <c r="AN18" s="18"/>
      <c r="AO18" s="18"/>
      <c r="AP18" s="18"/>
      <c r="AQ18" s="18"/>
      <c r="AR18" s="18"/>
      <c r="AS18" s="25"/>
      <c r="AT18" s="18"/>
      <c r="AU18" s="18"/>
      <c r="AV18" s="18"/>
      <c r="AW18" s="18"/>
      <c r="AX18" s="18"/>
      <c r="AY18" s="18"/>
    </row>
    <row r="19" spans="1:59" ht="15" customHeight="1" x14ac:dyDescent="0.3">
      <c r="A19" s="14">
        <v>13</v>
      </c>
      <c r="B19" s="60">
        <f t="shared" si="2"/>
        <v>46188</v>
      </c>
      <c r="C19" s="52">
        <v>46188</v>
      </c>
      <c r="D19" s="15">
        <v>0.75</v>
      </c>
      <c r="E19" s="55" t="s">
        <v>11</v>
      </c>
      <c r="F19" s="44" t="str">
        <f>U52</f>
        <v>Spanje</v>
      </c>
      <c r="G19" s="16"/>
      <c r="H19" s="17"/>
      <c r="I19" s="43" t="str">
        <f>U51</f>
        <v>Kaapverdië</v>
      </c>
      <c r="S19" s="61" t="str">
        <f t="shared" si="0"/>
        <v/>
      </c>
      <c r="Z19" s="240"/>
      <c r="AA19" s="21" t="str">
        <f>geplaatst!C4</f>
        <v/>
      </c>
      <c r="AB19" s="42"/>
      <c r="AC19" s="48"/>
      <c r="AD19" s="49"/>
      <c r="AE19" s="23"/>
      <c r="AF19" s="18"/>
      <c r="AG19" s="211">
        <v>46207</v>
      </c>
      <c r="AH19" s="213">
        <v>46207.791666666664</v>
      </c>
      <c r="AI19" s="18"/>
      <c r="AJ19" s="18"/>
      <c r="AK19" s="24"/>
      <c r="AL19" s="25"/>
      <c r="AM19" s="18"/>
      <c r="AN19" s="18"/>
      <c r="AO19" s="18"/>
      <c r="AP19" s="18"/>
      <c r="AQ19" s="18"/>
      <c r="AR19" s="18"/>
      <c r="AS19" s="25"/>
      <c r="AT19" s="18"/>
      <c r="AU19" s="18"/>
      <c r="AV19" s="18"/>
      <c r="AW19" s="18"/>
      <c r="AX19" s="18"/>
      <c r="AY19" s="18"/>
    </row>
    <row r="20" spans="1:59" ht="15" customHeight="1" x14ac:dyDescent="0.3">
      <c r="A20" s="14">
        <v>14</v>
      </c>
      <c r="B20" s="60">
        <f t="shared" si="2"/>
        <v>46188</v>
      </c>
      <c r="C20" s="52">
        <v>46188</v>
      </c>
      <c r="D20" s="15">
        <v>0.875</v>
      </c>
      <c r="E20" s="55" t="s">
        <v>7</v>
      </c>
      <c r="F20" s="44" t="str">
        <f>U46</f>
        <v>België</v>
      </c>
      <c r="G20" s="16"/>
      <c r="H20" s="17"/>
      <c r="I20" s="43" t="str">
        <f>U47</f>
        <v>Egypte</v>
      </c>
      <c r="K20" s="38" t="s">
        <v>118</v>
      </c>
      <c r="L20" s="39" t="s">
        <v>263</v>
      </c>
      <c r="M20" s="39" t="s">
        <v>8</v>
      </c>
      <c r="N20" s="39" t="s">
        <v>7</v>
      </c>
      <c r="O20" s="39" t="s">
        <v>10</v>
      </c>
      <c r="P20" s="39" t="s">
        <v>148</v>
      </c>
      <c r="Q20" s="40" t="s">
        <v>264</v>
      </c>
      <c r="S20" s="61" t="str">
        <f t="shared" si="0"/>
        <v/>
      </c>
      <c r="U20" s="58" t="s">
        <v>101</v>
      </c>
      <c r="Z20" s="18"/>
      <c r="AA20" s="18"/>
      <c r="AB20" s="18"/>
      <c r="AC20" s="18"/>
      <c r="AD20" s="18"/>
      <c r="AE20" s="25"/>
      <c r="AF20" s="18"/>
      <c r="AG20" s="239">
        <v>90</v>
      </c>
      <c r="AH20" s="20" t="str">
        <f>IF(LEN(geplaatst!B10)&gt;3,geplaatst!B10,"")</f>
        <v/>
      </c>
      <c r="AI20" s="41"/>
      <c r="AJ20" s="46"/>
      <c r="AK20" s="47"/>
      <c r="AL20" s="27"/>
      <c r="AM20" s="18"/>
      <c r="AN20" s="18"/>
      <c r="AO20" s="18"/>
      <c r="AP20" s="18"/>
      <c r="AQ20" s="18"/>
      <c r="AR20" s="18"/>
      <c r="AS20" s="25"/>
      <c r="AT20" s="18"/>
      <c r="AU20" s="18"/>
      <c r="AV20" s="18"/>
      <c r="AW20" s="18"/>
      <c r="AX20" s="18"/>
      <c r="AY20" s="18"/>
    </row>
    <row r="21" spans="1:59" ht="15" customHeight="1" x14ac:dyDescent="0.3">
      <c r="A21" s="14">
        <v>15</v>
      </c>
      <c r="B21" s="60">
        <f t="shared" si="2"/>
        <v>46189</v>
      </c>
      <c r="C21" s="52">
        <v>46189</v>
      </c>
      <c r="D21" s="15">
        <v>0</v>
      </c>
      <c r="E21" s="55" t="s">
        <v>11</v>
      </c>
      <c r="F21" s="44" t="str">
        <f>U53</f>
        <v>Saoedi-Arabië</v>
      </c>
      <c r="G21" s="16"/>
      <c r="H21" s="17"/>
      <c r="I21" s="43" t="str">
        <f>U50</f>
        <v>Uruguay</v>
      </c>
      <c r="K21" s="35" t="str">
        <f>CalcC!D22</f>
        <v>Haïti</v>
      </c>
      <c r="L21" s="36">
        <f>CalcC!H22</f>
        <v>0</v>
      </c>
      <c r="M21" s="36">
        <f>CalcC!I22</f>
        <v>0</v>
      </c>
      <c r="N21" s="36">
        <f>CalcC!J22</f>
        <v>0</v>
      </c>
      <c r="O21" s="36">
        <f>CalcC!K22</f>
        <v>0</v>
      </c>
      <c r="P21" s="36" t="str">
        <f>CalcC!F22 &amp; " - " &amp; CalcC!G22</f>
        <v>0 - 0</v>
      </c>
      <c r="Q21" s="37">
        <f>CalcC!E22</f>
        <v>0</v>
      </c>
      <c r="S21" s="61" t="str">
        <f t="shared" si="0"/>
        <v/>
      </c>
      <c r="U21" s="58" t="s">
        <v>30</v>
      </c>
      <c r="Z21" s="211">
        <v>46203</v>
      </c>
      <c r="AA21" s="213">
        <v>46203.125</v>
      </c>
      <c r="AB21" s="18"/>
      <c r="AC21" s="18"/>
      <c r="AD21" s="24"/>
      <c r="AE21" s="25"/>
      <c r="AF21" s="26"/>
      <c r="AG21" s="240"/>
      <c r="AH21" s="21" t="str">
        <f>IF(LEN(geplaatst!B11)&gt;3,geplaatst!B11,"")</f>
        <v/>
      </c>
      <c r="AI21" s="42"/>
      <c r="AJ21" s="48"/>
      <c r="AK21" s="49"/>
      <c r="AL21" s="18"/>
      <c r="AM21" s="18"/>
      <c r="AN21" s="18"/>
      <c r="AO21" s="18"/>
      <c r="AP21" s="18"/>
      <c r="AQ21" s="18"/>
      <c r="AR21" s="18"/>
      <c r="AS21" s="25"/>
      <c r="AT21" s="18"/>
      <c r="AU21" s="18"/>
      <c r="AV21" s="18"/>
      <c r="AW21" s="18"/>
      <c r="AX21" s="18"/>
      <c r="AY21" s="18"/>
    </row>
    <row r="22" spans="1:59" ht="15" customHeight="1" x14ac:dyDescent="0.3">
      <c r="A22" s="14">
        <v>16</v>
      </c>
      <c r="B22" s="60">
        <f t="shared" si="1"/>
        <v>46189</v>
      </c>
      <c r="C22" s="52">
        <v>46189</v>
      </c>
      <c r="D22" s="15">
        <v>0.125</v>
      </c>
      <c r="E22" s="55" t="s">
        <v>7</v>
      </c>
      <c r="F22" s="44" t="str">
        <f>U44</f>
        <v>Iran</v>
      </c>
      <c r="G22" s="16"/>
      <c r="H22" s="17"/>
      <c r="I22" s="43" t="str">
        <f>U45</f>
        <v>Nieuw-Zeeland</v>
      </c>
      <c r="K22" s="35" t="str">
        <f>CalcC!D23</f>
        <v>Brazilië</v>
      </c>
      <c r="L22" s="36">
        <f>CalcC!H23</f>
        <v>0</v>
      </c>
      <c r="M22" s="36">
        <f>CalcC!I23</f>
        <v>0</v>
      </c>
      <c r="N22" s="36">
        <f>CalcC!J23</f>
        <v>0</v>
      </c>
      <c r="O22" s="36">
        <f>CalcC!K23</f>
        <v>0</v>
      </c>
      <c r="P22" s="36" t="str">
        <f>CalcC!F23 &amp; " - " &amp; CalcC!G23</f>
        <v>0 - 0</v>
      </c>
      <c r="Q22" s="37">
        <f>CalcC!E23</f>
        <v>0</v>
      </c>
      <c r="S22" s="61" t="str">
        <f t="shared" si="0"/>
        <v/>
      </c>
      <c r="U22" s="58" t="s">
        <v>49</v>
      </c>
      <c r="Z22" s="239">
        <v>75</v>
      </c>
      <c r="AA22" s="20" t="str">
        <f>geplaatst!G3</f>
        <v/>
      </c>
      <c r="AB22" s="41"/>
      <c r="AC22" s="46"/>
      <c r="AD22" s="47"/>
      <c r="AE22" s="27"/>
      <c r="AF22" s="18"/>
      <c r="AG22" s="18"/>
      <c r="AH22" s="18"/>
      <c r="AI22" s="18"/>
      <c r="AJ22" s="18"/>
      <c r="AK22" s="18"/>
      <c r="AL22" s="18"/>
      <c r="AM22" s="18"/>
      <c r="AN22" s="18"/>
      <c r="AO22" s="18"/>
      <c r="AP22" s="18"/>
      <c r="AQ22" s="18"/>
      <c r="AR22" s="18"/>
      <c r="AS22" s="25"/>
      <c r="AT22" s="18"/>
      <c r="AU22" s="211">
        <v>46217</v>
      </c>
      <c r="AV22" s="213">
        <v>46217.875</v>
      </c>
      <c r="AW22" s="18"/>
      <c r="AX22" s="18"/>
      <c r="AY22" s="24"/>
    </row>
    <row r="23" spans="1:59" ht="15" customHeight="1" x14ac:dyDescent="0.3">
      <c r="A23" s="14">
        <v>17</v>
      </c>
      <c r="B23" s="60">
        <f t="shared" si="1"/>
        <v>46189</v>
      </c>
      <c r="C23" s="52">
        <v>46189</v>
      </c>
      <c r="D23" s="15">
        <v>0.875</v>
      </c>
      <c r="E23" s="55" t="s">
        <v>14</v>
      </c>
      <c r="F23" s="44" t="str">
        <f>U56</f>
        <v>Frankrijk</v>
      </c>
      <c r="G23" s="16"/>
      <c r="H23" s="17"/>
      <c r="I23" s="43" t="str">
        <f>U57</f>
        <v>Senegal</v>
      </c>
      <c r="K23" s="35" t="str">
        <f>CalcC!D24</f>
        <v>Marokko</v>
      </c>
      <c r="L23" s="36">
        <f>CalcC!H24</f>
        <v>0</v>
      </c>
      <c r="M23" s="36">
        <f>CalcC!I24</f>
        <v>0</v>
      </c>
      <c r="N23" s="36">
        <f>CalcC!J24</f>
        <v>0</v>
      </c>
      <c r="O23" s="36">
        <f>CalcC!K24</f>
        <v>0</v>
      </c>
      <c r="P23" s="36" t="str">
        <f>CalcC!F24 &amp; " - " &amp; CalcC!G24</f>
        <v>0 - 0</v>
      </c>
      <c r="Q23" s="37">
        <f>CalcC!E24</f>
        <v>0</v>
      </c>
      <c r="S23" s="61" t="str">
        <f t="shared" si="0"/>
        <v/>
      </c>
      <c r="U23" s="58" t="s">
        <v>89</v>
      </c>
      <c r="Z23" s="240"/>
      <c r="AA23" s="21" t="str">
        <f>geplaatst!D4</f>
        <v/>
      </c>
      <c r="AB23" s="42"/>
      <c r="AC23" s="48"/>
      <c r="AD23" s="49"/>
      <c r="AE23" s="18"/>
      <c r="AF23" s="18"/>
      <c r="AG23" s="18"/>
      <c r="AH23" s="18"/>
      <c r="AI23" s="18"/>
      <c r="AJ23" s="18"/>
      <c r="AK23" s="18"/>
      <c r="AL23" s="18"/>
      <c r="AM23" s="18"/>
      <c r="AN23" s="18"/>
      <c r="AO23" s="18"/>
      <c r="AP23" s="18"/>
      <c r="AQ23" s="18"/>
      <c r="AR23" s="18"/>
      <c r="AS23" s="25"/>
      <c r="AT23" s="18"/>
      <c r="AU23" s="239">
        <v>101</v>
      </c>
      <c r="AV23" s="20" t="str">
        <f>IF(LEN(geplaatst!B34)&gt;3,geplaatst!B34,"")</f>
        <v/>
      </c>
      <c r="AW23" s="41"/>
      <c r="AX23" s="46"/>
      <c r="AY23" s="47"/>
      <c r="AZ23" s="18"/>
      <c r="BA23" s="18"/>
      <c r="BB23" s="18"/>
      <c r="BC23" s="18"/>
      <c r="BD23" s="18"/>
      <c r="BE23" s="18"/>
      <c r="BF23" s="18"/>
      <c r="BG23" s="18"/>
    </row>
    <row r="24" spans="1:59" ht="15" customHeight="1" x14ac:dyDescent="0.3">
      <c r="A24" s="14">
        <v>18</v>
      </c>
      <c r="B24" s="60">
        <f t="shared" si="1"/>
        <v>46190</v>
      </c>
      <c r="C24" s="52">
        <v>46190</v>
      </c>
      <c r="D24" s="15">
        <v>0</v>
      </c>
      <c r="E24" s="55" t="s">
        <v>14</v>
      </c>
      <c r="F24" s="44" t="str">
        <f>U59</f>
        <v>Irak</v>
      </c>
      <c r="G24" s="16"/>
      <c r="H24" s="17"/>
      <c r="I24" s="43" t="str">
        <f>U58</f>
        <v>Noorwegen</v>
      </c>
      <c r="K24" s="35" t="str">
        <f>CalcC!D25</f>
        <v>Schotland</v>
      </c>
      <c r="L24" s="36">
        <f>CalcC!H25</f>
        <v>0</v>
      </c>
      <c r="M24" s="36">
        <f>CalcC!I25</f>
        <v>0</v>
      </c>
      <c r="N24" s="36">
        <f>CalcC!J25</f>
        <v>0</v>
      </c>
      <c r="O24" s="36">
        <f>CalcC!K25</f>
        <v>0</v>
      </c>
      <c r="P24" s="36" t="str">
        <f>CalcC!F25 &amp; " - " &amp; CalcC!G25</f>
        <v>0 - 0</v>
      </c>
      <c r="Q24" s="37">
        <f>CalcC!E25</f>
        <v>0</v>
      </c>
      <c r="S24" s="61" t="str">
        <f t="shared" si="0"/>
        <v/>
      </c>
      <c r="AA24" s="18"/>
      <c r="AB24" s="18"/>
      <c r="AC24" s="18"/>
      <c r="AD24" s="18"/>
      <c r="AE24" s="18"/>
      <c r="AF24" s="18"/>
      <c r="AG24" s="18"/>
      <c r="AH24" s="18"/>
      <c r="AI24" s="18"/>
      <c r="AJ24" s="18"/>
      <c r="AK24" s="18"/>
      <c r="AL24" s="18"/>
      <c r="AM24" s="18"/>
      <c r="AN24" s="18"/>
      <c r="AO24" s="18"/>
      <c r="AP24" s="18"/>
      <c r="AQ24" s="18"/>
      <c r="AR24" s="18"/>
      <c r="AS24" s="25"/>
      <c r="AT24" s="26"/>
      <c r="AU24" s="240"/>
      <c r="AV24" s="21" t="str">
        <f>IF(LEN(geplaatst!B35)&gt;3,geplaatst!B35,"")</f>
        <v/>
      </c>
      <c r="AW24" s="42"/>
      <c r="AX24" s="48"/>
      <c r="AY24" s="49"/>
      <c r="AZ24" s="23"/>
      <c r="BA24" s="18"/>
      <c r="BB24" s="18"/>
      <c r="BC24" s="18"/>
      <c r="BD24" s="18"/>
      <c r="BE24" s="18"/>
      <c r="BF24" s="18"/>
      <c r="BG24" s="18"/>
    </row>
    <row r="25" spans="1:59" ht="15" customHeight="1" x14ac:dyDescent="0.3">
      <c r="A25" s="14">
        <v>19</v>
      </c>
      <c r="B25" s="60">
        <f t="shared" si="1"/>
        <v>46190</v>
      </c>
      <c r="C25" s="52">
        <v>46190</v>
      </c>
      <c r="D25" s="15">
        <v>0.125</v>
      </c>
      <c r="E25" s="55" t="s">
        <v>6</v>
      </c>
      <c r="F25" s="44" t="str">
        <f>U62</f>
        <v>Argentinië</v>
      </c>
      <c r="G25" s="16"/>
      <c r="H25" s="17"/>
      <c r="I25" s="43" t="str">
        <f>U63</f>
        <v>Algerije</v>
      </c>
      <c r="S25" s="61" t="str">
        <f t="shared" si="0"/>
        <v/>
      </c>
      <c r="Z25" s="211">
        <v>46206</v>
      </c>
      <c r="AA25" s="213">
        <v>46206.041666666664</v>
      </c>
      <c r="AB25" s="18"/>
      <c r="AC25" s="18"/>
      <c r="AD25" s="29"/>
      <c r="AE25" s="18"/>
      <c r="AF25" s="18"/>
      <c r="AG25" s="18"/>
      <c r="AH25" s="18"/>
      <c r="AI25" s="18"/>
      <c r="AJ25" s="18"/>
      <c r="AK25" s="18"/>
      <c r="AL25" s="18"/>
      <c r="AM25" s="18"/>
      <c r="AN25" s="18"/>
      <c r="AO25" s="18"/>
      <c r="AP25" s="18"/>
      <c r="AQ25" s="18"/>
      <c r="AR25" s="18"/>
      <c r="AS25" s="25"/>
      <c r="AT25" s="18"/>
      <c r="AU25" s="18"/>
      <c r="AV25" s="18"/>
      <c r="AW25" s="18"/>
      <c r="AX25" s="18"/>
      <c r="AY25" s="18"/>
      <c r="AZ25" s="25"/>
      <c r="BA25" s="18"/>
      <c r="BB25" s="18"/>
      <c r="BC25" s="18"/>
      <c r="BD25" s="18"/>
      <c r="BE25" s="18"/>
      <c r="BF25" s="18"/>
      <c r="BG25" s="18"/>
    </row>
    <row r="26" spans="1:59" ht="15" customHeight="1" x14ac:dyDescent="0.3">
      <c r="A26" s="14">
        <v>20</v>
      </c>
      <c r="B26" s="60">
        <f t="shared" si="1"/>
        <v>46190</v>
      </c>
      <c r="C26" s="52">
        <v>46190</v>
      </c>
      <c r="D26" s="15">
        <v>0.25</v>
      </c>
      <c r="E26" s="55" t="s">
        <v>6</v>
      </c>
      <c r="F26" s="44" t="str">
        <f>U64</f>
        <v>Oostenrijk</v>
      </c>
      <c r="G26" s="16"/>
      <c r="H26" s="17"/>
      <c r="I26" s="43" t="str">
        <f>U65</f>
        <v>Jordanië</v>
      </c>
      <c r="K26" s="38" t="s">
        <v>119</v>
      </c>
      <c r="L26" s="39" t="s">
        <v>263</v>
      </c>
      <c r="M26" s="39" t="s">
        <v>8</v>
      </c>
      <c r="N26" s="39" t="s">
        <v>7</v>
      </c>
      <c r="O26" s="39" t="s">
        <v>10</v>
      </c>
      <c r="P26" s="39" t="s">
        <v>148</v>
      </c>
      <c r="Q26" s="40" t="s">
        <v>264</v>
      </c>
      <c r="S26" s="61" t="str">
        <f t="shared" si="0"/>
        <v/>
      </c>
      <c r="U26" s="58" t="s">
        <v>54</v>
      </c>
      <c r="Z26" s="239">
        <v>83</v>
      </c>
      <c r="AA26" s="20" t="str">
        <f>geplaatst!L4</f>
        <v/>
      </c>
      <c r="AB26" s="41"/>
      <c r="AC26" s="46"/>
      <c r="AD26" s="47"/>
      <c r="AE26" s="18"/>
      <c r="AF26" s="18"/>
      <c r="AG26" s="18"/>
      <c r="AH26" s="18"/>
      <c r="AI26" s="18"/>
      <c r="AJ26" s="18"/>
      <c r="AK26" s="18"/>
      <c r="AL26" s="18"/>
      <c r="AM26" s="18"/>
      <c r="AN26" s="18"/>
      <c r="AO26" s="18"/>
      <c r="AP26" s="18"/>
      <c r="AQ26" s="18"/>
      <c r="AR26" s="18"/>
      <c r="AS26" s="25"/>
      <c r="AT26" s="18"/>
      <c r="AU26" s="18"/>
      <c r="AV26" s="18"/>
      <c r="AW26" s="18"/>
      <c r="AX26" s="18"/>
      <c r="AY26" s="18"/>
      <c r="AZ26" s="25"/>
      <c r="BA26" s="18"/>
      <c r="BB26" s="18"/>
      <c r="BC26" s="18"/>
      <c r="BD26" s="18"/>
      <c r="BE26" s="18"/>
      <c r="BF26" s="18"/>
      <c r="BG26" s="18"/>
    </row>
    <row r="27" spans="1:59" ht="15" customHeight="1" x14ac:dyDescent="0.3">
      <c r="A27" s="14">
        <v>21</v>
      </c>
      <c r="B27" s="60">
        <f>C27</f>
        <v>46190</v>
      </c>
      <c r="C27" s="52">
        <v>46190</v>
      </c>
      <c r="D27" s="15">
        <v>0.79166666666666663</v>
      </c>
      <c r="E27" s="55" t="s">
        <v>97</v>
      </c>
      <c r="F27" s="44" t="str">
        <f>U68</f>
        <v>Portugal</v>
      </c>
      <c r="G27" s="16"/>
      <c r="H27" s="17"/>
      <c r="I27" s="43" t="str">
        <f>U69</f>
        <v>DR Congo</v>
      </c>
      <c r="K27" s="35" t="str">
        <f>CalcD!D22</f>
        <v>Verenigde Staten</v>
      </c>
      <c r="L27" s="36">
        <f>CalcD!H22</f>
        <v>0</v>
      </c>
      <c r="M27" s="36">
        <f>CalcD!I22</f>
        <v>0</v>
      </c>
      <c r="N27" s="36">
        <f>CalcD!J22</f>
        <v>0</v>
      </c>
      <c r="O27" s="36">
        <f>CalcD!K22</f>
        <v>0</v>
      </c>
      <c r="P27" s="36" t="str">
        <f>CalcD!F22 &amp; " - " &amp; CalcD!G22</f>
        <v>0 - 0</v>
      </c>
      <c r="Q27" s="37">
        <f>CalcD!E22</f>
        <v>0</v>
      </c>
      <c r="S27" s="61" t="str">
        <f t="shared" si="0"/>
        <v/>
      </c>
      <c r="U27" s="58" t="s">
        <v>102</v>
      </c>
      <c r="Z27" s="240"/>
      <c r="AA27" s="21" t="str">
        <f>geplaatst!M4</f>
        <v/>
      </c>
      <c r="AB27" s="42"/>
      <c r="AC27" s="48"/>
      <c r="AD27" s="49"/>
      <c r="AE27" s="23"/>
      <c r="AF27" s="18"/>
      <c r="AG27" s="211">
        <v>46209</v>
      </c>
      <c r="AH27" s="213">
        <v>46209.875</v>
      </c>
      <c r="AI27" s="18"/>
      <c r="AJ27" s="18"/>
      <c r="AK27" s="24"/>
      <c r="AL27" s="18"/>
      <c r="AM27" s="18"/>
      <c r="AN27" s="18"/>
      <c r="AO27" s="18"/>
      <c r="AP27" s="18"/>
      <c r="AQ27" s="18"/>
      <c r="AR27" s="18"/>
      <c r="AS27" s="25"/>
      <c r="AT27" s="18"/>
      <c r="AU27" s="18"/>
      <c r="AV27" s="18"/>
      <c r="AW27" s="18"/>
      <c r="AX27" s="18"/>
      <c r="AY27" s="18"/>
      <c r="AZ27" s="25"/>
      <c r="BA27" s="18"/>
      <c r="BB27" s="18"/>
      <c r="BC27" s="18"/>
      <c r="BD27" s="18"/>
      <c r="BE27" s="18"/>
      <c r="BF27" s="18"/>
      <c r="BG27" s="18"/>
    </row>
    <row r="28" spans="1:59" ht="15" customHeight="1" x14ac:dyDescent="0.3">
      <c r="A28" s="14">
        <v>22</v>
      </c>
      <c r="B28" s="60">
        <f>C28</f>
        <v>46190</v>
      </c>
      <c r="C28" s="52">
        <v>46190</v>
      </c>
      <c r="D28" s="15">
        <v>0.91666666666666663</v>
      </c>
      <c r="E28" s="55" t="s">
        <v>5</v>
      </c>
      <c r="F28" s="44" t="str">
        <f>U74</f>
        <v>Engeland</v>
      </c>
      <c r="G28" s="16"/>
      <c r="H28" s="17"/>
      <c r="I28" s="43" t="str">
        <f>U75</f>
        <v>Kroatië</v>
      </c>
      <c r="K28" s="35" t="str">
        <f>CalcD!D23</f>
        <v>Paraguay</v>
      </c>
      <c r="L28" s="36">
        <f>CalcD!H23</f>
        <v>0</v>
      </c>
      <c r="M28" s="36">
        <f>CalcD!I23</f>
        <v>0</v>
      </c>
      <c r="N28" s="36">
        <f>CalcD!J23</f>
        <v>0</v>
      </c>
      <c r="O28" s="36">
        <f>CalcD!K23</f>
        <v>0</v>
      </c>
      <c r="P28" s="36" t="str">
        <f>CalcD!F23 &amp; " - " &amp; CalcD!G23</f>
        <v>0 - 0</v>
      </c>
      <c r="Q28" s="37">
        <f>CalcD!E23</f>
        <v>0</v>
      </c>
      <c r="S28" s="61" t="str">
        <f t="shared" si="0"/>
        <v/>
      </c>
      <c r="U28" s="58" t="s">
        <v>26</v>
      </c>
      <c r="Z28" s="18"/>
      <c r="AA28" s="18"/>
      <c r="AB28" s="18"/>
      <c r="AC28" s="18"/>
      <c r="AD28" s="18"/>
      <c r="AE28" s="25"/>
      <c r="AF28" s="18"/>
      <c r="AG28" s="239">
        <v>93</v>
      </c>
      <c r="AH28" s="20" t="str">
        <f>IF(LEN(geplaatst!B12)&gt;3,geplaatst!B12,"")</f>
        <v/>
      </c>
      <c r="AI28" s="41"/>
      <c r="AJ28" s="46"/>
      <c r="AK28" s="47"/>
      <c r="AL28" s="18"/>
      <c r="AM28" s="18"/>
      <c r="AN28" s="18"/>
      <c r="AO28" s="18"/>
      <c r="AP28" s="18"/>
      <c r="AQ28" s="18"/>
      <c r="AR28" s="18"/>
      <c r="AS28" s="25"/>
      <c r="AT28" s="18"/>
      <c r="AU28" s="18"/>
      <c r="AV28" s="18"/>
      <c r="AW28" s="18"/>
      <c r="AX28" s="18"/>
      <c r="AY28" s="18"/>
      <c r="AZ28" s="25"/>
      <c r="BA28" s="18"/>
      <c r="BB28" s="18"/>
      <c r="BC28" s="18" t="s">
        <v>290</v>
      </c>
      <c r="BD28" s="18"/>
      <c r="BE28" s="18"/>
      <c r="BF28" s="18"/>
      <c r="BG28" s="18"/>
    </row>
    <row r="29" spans="1:59" ht="15" customHeight="1" x14ac:dyDescent="0.3">
      <c r="A29" s="14">
        <v>23</v>
      </c>
      <c r="B29" s="60">
        <f>C29</f>
        <v>46191</v>
      </c>
      <c r="C29" s="52">
        <v>46191</v>
      </c>
      <c r="D29" s="15">
        <v>4.1666666666666664E-2</v>
      </c>
      <c r="E29" s="55" t="s">
        <v>5</v>
      </c>
      <c r="F29" s="44" t="str">
        <f>U76</f>
        <v>Ghana</v>
      </c>
      <c r="G29" s="16"/>
      <c r="H29" s="17"/>
      <c r="I29" s="43" t="str">
        <f>U77</f>
        <v>Panama</v>
      </c>
      <c r="K29" s="35" t="str">
        <f>CalcD!D24</f>
        <v>Australië</v>
      </c>
      <c r="L29" s="36">
        <f>CalcD!H24</f>
        <v>0</v>
      </c>
      <c r="M29" s="36">
        <f>CalcD!I24</f>
        <v>0</v>
      </c>
      <c r="N29" s="36">
        <f>CalcD!J24</f>
        <v>0</v>
      </c>
      <c r="O29" s="36">
        <f>CalcD!K24</f>
        <v>0</v>
      </c>
      <c r="P29" s="36" t="str">
        <f>CalcD!F24 &amp; " - " &amp; CalcD!G24</f>
        <v>0 - 0</v>
      </c>
      <c r="Q29" s="37">
        <f>CalcD!E24</f>
        <v>0</v>
      </c>
      <c r="S29" s="61" t="str">
        <f t="shared" si="0"/>
        <v/>
      </c>
      <c r="U29" s="58" t="s">
        <v>88</v>
      </c>
      <c r="Z29" s="211">
        <v>46205</v>
      </c>
      <c r="AA29" s="213">
        <v>46205.875</v>
      </c>
      <c r="AB29" s="18"/>
      <c r="AC29" s="18"/>
      <c r="AD29" s="24"/>
      <c r="AE29" s="25"/>
      <c r="AF29" s="26"/>
      <c r="AG29" s="240"/>
      <c r="AH29" s="21" t="str">
        <f>IF(LEN(geplaatst!B13)&gt;3,geplaatst!B13,"")</f>
        <v/>
      </c>
      <c r="AI29" s="42"/>
      <c r="AJ29" s="48"/>
      <c r="AK29" s="49"/>
      <c r="AL29" s="23"/>
      <c r="AM29" s="18"/>
      <c r="AN29" s="18"/>
      <c r="AO29" s="18"/>
      <c r="AP29" s="18"/>
      <c r="AQ29" s="18"/>
      <c r="AR29" s="18"/>
      <c r="AS29" s="25"/>
      <c r="AT29" s="18"/>
      <c r="AU29" s="18"/>
      <c r="AV29" s="18"/>
      <c r="AW29" s="18"/>
      <c r="AX29" s="18"/>
      <c r="AY29" s="18"/>
      <c r="AZ29" s="25"/>
      <c r="BA29" s="18"/>
      <c r="BB29" s="211">
        <v>46221</v>
      </c>
      <c r="BC29" s="213">
        <v>46221.958333333336</v>
      </c>
      <c r="BD29" s="18"/>
      <c r="BE29" s="18"/>
      <c r="BF29" s="24"/>
    </row>
    <row r="30" spans="1:59" ht="15" customHeight="1" x14ac:dyDescent="0.3">
      <c r="A30" s="14">
        <v>24</v>
      </c>
      <c r="B30" s="60">
        <f t="shared" si="1"/>
        <v>46191</v>
      </c>
      <c r="C30" s="52">
        <v>46191</v>
      </c>
      <c r="D30" s="15">
        <v>0.16666666666666666</v>
      </c>
      <c r="E30" s="55" t="s">
        <v>97</v>
      </c>
      <c r="F30" s="44" t="str">
        <f>U70</f>
        <v>Oezbekistan</v>
      </c>
      <c r="G30" s="16"/>
      <c r="H30" s="17"/>
      <c r="I30" s="43" t="str">
        <f>U71</f>
        <v>Colombia</v>
      </c>
      <c r="K30" s="35" t="str">
        <f>CalcD!D25</f>
        <v>Turkije</v>
      </c>
      <c r="L30" s="36">
        <f>CalcD!H25</f>
        <v>0</v>
      </c>
      <c r="M30" s="36">
        <f>CalcD!I25</f>
        <v>0</v>
      </c>
      <c r="N30" s="36">
        <f>CalcD!J25</f>
        <v>0</v>
      </c>
      <c r="O30" s="36">
        <f>CalcD!K25</f>
        <v>0</v>
      </c>
      <c r="P30" s="36" t="str">
        <f>CalcD!F25 &amp; " - " &amp; CalcD!G25</f>
        <v>0 - 0</v>
      </c>
      <c r="Q30" s="37">
        <f>CalcD!E25</f>
        <v>0</v>
      </c>
      <c r="S30" s="61" t="str">
        <f t="shared" si="0"/>
        <v/>
      </c>
      <c r="Z30" s="239">
        <v>84</v>
      </c>
      <c r="AA30" s="20" t="str">
        <f>geplaatst!I3</f>
        <v/>
      </c>
      <c r="AB30" s="41"/>
      <c r="AC30" s="46"/>
      <c r="AD30" s="47"/>
      <c r="AE30" s="27"/>
      <c r="AF30" s="18"/>
      <c r="AG30" s="18"/>
      <c r="AH30" s="18"/>
      <c r="AI30" s="18"/>
      <c r="AJ30" s="18"/>
      <c r="AK30" s="18"/>
      <c r="AL30" s="25"/>
      <c r="AM30" s="18"/>
      <c r="AN30" s="18"/>
      <c r="AO30" s="18"/>
      <c r="AP30" s="18"/>
      <c r="AQ30" s="18"/>
      <c r="AR30" s="18"/>
      <c r="AS30" s="25"/>
      <c r="AT30" s="18"/>
      <c r="AZ30" s="25"/>
      <c r="BA30" s="18"/>
      <c r="BB30" s="239">
        <v>103</v>
      </c>
      <c r="BC30" s="20" t="str">
        <f>IF(LEN(geplaatst!B39)&gt;3,geplaatst!B39,"")</f>
        <v/>
      </c>
      <c r="BD30" s="41"/>
      <c r="BE30" s="46"/>
      <c r="BF30" s="47"/>
    </row>
    <row r="31" spans="1:59" ht="15" customHeight="1" x14ac:dyDescent="0.3">
      <c r="A31" s="14">
        <v>25</v>
      </c>
      <c r="B31" s="60">
        <f t="shared" si="1"/>
        <v>46191</v>
      </c>
      <c r="C31" s="52">
        <v>46191</v>
      </c>
      <c r="D31" s="15">
        <v>0.75</v>
      </c>
      <c r="E31" s="55" t="s">
        <v>94</v>
      </c>
      <c r="F31" s="44" t="str">
        <f>U11</f>
        <v>Tsjechië</v>
      </c>
      <c r="G31" s="16"/>
      <c r="H31" s="17"/>
      <c r="I31" s="43" t="str">
        <f>U10</f>
        <v>Zuid-Afrika</v>
      </c>
      <c r="S31" s="61" t="str">
        <f t="shared" si="0"/>
        <v/>
      </c>
      <c r="Z31" s="240"/>
      <c r="AA31" s="21" t="str">
        <f>geplaatst!K4</f>
        <v/>
      </c>
      <c r="AB31" s="42"/>
      <c r="AC31" s="48"/>
      <c r="AD31" s="49"/>
      <c r="AE31" s="18"/>
      <c r="AF31" s="18"/>
      <c r="AG31" s="18"/>
      <c r="AH31" s="18"/>
      <c r="AI31" s="18"/>
      <c r="AJ31" s="18"/>
      <c r="AK31" s="18"/>
      <c r="AL31" s="25"/>
      <c r="AM31" s="18"/>
      <c r="AN31" s="211">
        <v>46213</v>
      </c>
      <c r="AO31" s="213">
        <v>46213.875</v>
      </c>
      <c r="AP31" s="18"/>
      <c r="AQ31" s="18"/>
      <c r="AR31" s="24"/>
      <c r="AS31" s="25"/>
      <c r="AT31" s="18"/>
      <c r="AZ31" s="25"/>
      <c r="BA31" s="18"/>
      <c r="BB31" s="240"/>
      <c r="BC31" s="21" t="str">
        <f>IF(LEN(geplaatst!B40)&gt;3,geplaatst!B40,"")</f>
        <v/>
      </c>
      <c r="BD31" s="42"/>
      <c r="BE31" s="48"/>
      <c r="BF31" s="49"/>
    </row>
    <row r="32" spans="1:59" ht="15" customHeight="1" x14ac:dyDescent="0.3">
      <c r="A32" s="14">
        <v>26</v>
      </c>
      <c r="B32" s="60">
        <f t="shared" si="1"/>
        <v>46191</v>
      </c>
      <c r="C32" s="52">
        <v>46191</v>
      </c>
      <c r="D32" s="15">
        <v>0.875</v>
      </c>
      <c r="E32" s="55" t="s">
        <v>15</v>
      </c>
      <c r="F32" s="44" t="str">
        <f>U16</f>
        <v>Zwitserland</v>
      </c>
      <c r="G32" s="16"/>
      <c r="H32" s="17"/>
      <c r="I32" s="43" t="str">
        <f>U17</f>
        <v>Bosnië &amp; Herzegovina</v>
      </c>
      <c r="K32" s="38" t="s">
        <v>120</v>
      </c>
      <c r="L32" s="39" t="s">
        <v>263</v>
      </c>
      <c r="M32" s="39" t="s">
        <v>8</v>
      </c>
      <c r="N32" s="39" t="s">
        <v>7</v>
      </c>
      <c r="O32" s="39" t="s">
        <v>10</v>
      </c>
      <c r="P32" s="39" t="s">
        <v>148</v>
      </c>
      <c r="Q32" s="40" t="s">
        <v>264</v>
      </c>
      <c r="S32" s="61" t="str">
        <f t="shared" si="0"/>
        <v/>
      </c>
      <c r="U32" s="58" t="s">
        <v>103</v>
      </c>
      <c r="Z32" s="18"/>
      <c r="AA32" s="18"/>
      <c r="AB32" s="18"/>
      <c r="AC32" s="18"/>
      <c r="AD32" s="18"/>
      <c r="AE32" s="18"/>
      <c r="AF32" s="18"/>
      <c r="AG32" s="18"/>
      <c r="AH32" s="18"/>
      <c r="AI32" s="18"/>
      <c r="AJ32" s="18"/>
      <c r="AK32" s="18"/>
      <c r="AL32" s="25"/>
      <c r="AM32" s="18"/>
      <c r="AN32" s="239">
        <v>98</v>
      </c>
      <c r="AO32" s="20" t="str">
        <f>IF(LEN(geplaatst!B27)&gt;3,geplaatst!B27,"")</f>
        <v/>
      </c>
      <c r="AP32" s="41"/>
      <c r="AQ32" s="46"/>
      <c r="AR32" s="47"/>
      <c r="AS32" s="27"/>
      <c r="AT32" s="18"/>
      <c r="AZ32" s="25"/>
      <c r="BA32" s="18"/>
      <c r="BB32" s="18"/>
      <c r="BC32" s="18"/>
      <c r="BD32" s="18"/>
      <c r="BE32" s="18"/>
      <c r="BF32" s="18"/>
      <c r="BG32" s="18"/>
    </row>
    <row r="33" spans="1:59" ht="15" customHeight="1" x14ac:dyDescent="0.3">
      <c r="A33" s="14">
        <v>27</v>
      </c>
      <c r="B33" s="60">
        <f t="shared" si="1"/>
        <v>46192</v>
      </c>
      <c r="C33" s="52">
        <v>46192</v>
      </c>
      <c r="D33" s="15">
        <v>0</v>
      </c>
      <c r="E33" s="55" t="s">
        <v>15</v>
      </c>
      <c r="F33" s="44" t="str">
        <f>U14</f>
        <v>Canada</v>
      </c>
      <c r="G33" s="16"/>
      <c r="H33" s="17"/>
      <c r="I33" s="43" t="str">
        <f>U15</f>
        <v>Qatar</v>
      </c>
      <c r="K33" s="35" t="str">
        <f>CalcE!D22</f>
        <v>Ivoorkust</v>
      </c>
      <c r="L33" s="36">
        <f>CalcE!H22</f>
        <v>0</v>
      </c>
      <c r="M33" s="36">
        <f>CalcE!I22</f>
        <v>0</v>
      </c>
      <c r="N33" s="36">
        <f>CalcE!J22</f>
        <v>0</v>
      </c>
      <c r="O33" s="36">
        <f>CalcE!K22</f>
        <v>0</v>
      </c>
      <c r="P33" s="36" t="str">
        <f>CalcE!F22 &amp; " - " &amp; CalcE!G22</f>
        <v>0 - 0</v>
      </c>
      <c r="Q33" s="37">
        <f>CalcE!E22</f>
        <v>0</v>
      </c>
      <c r="S33" s="61" t="str">
        <f t="shared" si="0"/>
        <v/>
      </c>
      <c r="U33" s="58" t="s">
        <v>52</v>
      </c>
      <c r="Z33" s="211">
        <v>46205</v>
      </c>
      <c r="AA33" s="213">
        <v>46205.083333333336</v>
      </c>
      <c r="AB33" s="18"/>
      <c r="AC33" s="18"/>
      <c r="AD33" s="24"/>
      <c r="AE33" s="18"/>
      <c r="AF33" s="18"/>
      <c r="AG33" s="18"/>
      <c r="AH33" s="18"/>
      <c r="AI33" s="18"/>
      <c r="AJ33" s="18"/>
      <c r="AK33" s="18"/>
      <c r="AL33" s="25"/>
      <c r="AM33" s="26"/>
      <c r="AN33" s="240"/>
      <c r="AO33" s="21" t="str">
        <f>IF(LEN(geplaatst!B28)&gt;3,geplaatst!B28,"")</f>
        <v/>
      </c>
      <c r="AP33" s="42"/>
      <c r="AQ33" s="48"/>
      <c r="AR33" s="49"/>
      <c r="AS33" s="18"/>
      <c r="AT33" s="18"/>
      <c r="AZ33" s="25"/>
      <c r="BA33" s="18"/>
      <c r="BB33" s="18"/>
      <c r="BC33" s="18"/>
      <c r="BD33" s="18"/>
      <c r="BE33" s="18"/>
      <c r="BF33" s="18"/>
      <c r="BG33" s="18"/>
    </row>
    <row r="34" spans="1:59" ht="15" customHeight="1" x14ac:dyDescent="0.3">
      <c r="A34" s="14">
        <v>28</v>
      </c>
      <c r="B34" s="60">
        <f t="shared" si="1"/>
        <v>46192</v>
      </c>
      <c r="C34" s="52">
        <v>46192</v>
      </c>
      <c r="D34" s="15">
        <v>0.125</v>
      </c>
      <c r="E34" s="55" t="s">
        <v>94</v>
      </c>
      <c r="F34" s="44" t="str">
        <f>U8</f>
        <v>Mexico</v>
      </c>
      <c r="G34" s="16"/>
      <c r="H34" s="17"/>
      <c r="I34" s="43" t="str">
        <f>U9</f>
        <v>Zuid-Korea</v>
      </c>
      <c r="K34" s="35" t="str">
        <f>CalcE!D23</f>
        <v>Ecuador</v>
      </c>
      <c r="L34" s="36">
        <f>CalcE!H23</f>
        <v>0</v>
      </c>
      <c r="M34" s="36">
        <f>CalcE!I23</f>
        <v>0</v>
      </c>
      <c r="N34" s="36">
        <f>CalcE!J23</f>
        <v>0</v>
      </c>
      <c r="O34" s="36">
        <f>CalcE!K23</f>
        <v>0</v>
      </c>
      <c r="P34" s="36" t="str">
        <f>CalcE!F23 &amp; " - " &amp; CalcE!G23</f>
        <v>0 - 0</v>
      </c>
      <c r="Q34" s="37">
        <f>CalcE!E23</f>
        <v>0</v>
      </c>
      <c r="S34" s="61" t="str">
        <f t="shared" si="0"/>
        <v/>
      </c>
      <c r="U34" s="58" t="s">
        <v>25</v>
      </c>
      <c r="Z34" s="239">
        <v>81</v>
      </c>
      <c r="AA34" s="20" t="str">
        <f>geplaatst!E3</f>
        <v/>
      </c>
      <c r="AB34" s="41"/>
      <c r="AC34" s="46"/>
      <c r="AD34" s="47"/>
      <c r="AE34" s="18"/>
      <c r="AF34" s="18"/>
      <c r="AG34" s="18"/>
      <c r="AH34" s="18"/>
      <c r="AI34" s="18"/>
      <c r="AJ34" s="18"/>
      <c r="AK34" s="18"/>
      <c r="AL34" s="25"/>
      <c r="AM34" s="18"/>
      <c r="AN34" s="18"/>
      <c r="AO34" s="18"/>
      <c r="AP34" s="18"/>
      <c r="AQ34" s="18"/>
      <c r="AR34" s="18"/>
      <c r="AS34" s="18"/>
      <c r="AT34" s="18"/>
      <c r="AZ34" s="25"/>
      <c r="BA34" s="18"/>
      <c r="BB34" s="18"/>
      <c r="BC34" s="18"/>
      <c r="BD34" s="18"/>
      <c r="BE34" s="18"/>
      <c r="BF34" s="18"/>
      <c r="BG34" s="18"/>
    </row>
    <row r="35" spans="1:59" ht="15" customHeight="1" x14ac:dyDescent="0.3">
      <c r="A35" s="14">
        <v>29</v>
      </c>
      <c r="B35" s="60">
        <f>C35</f>
        <v>46192</v>
      </c>
      <c r="C35" s="52">
        <v>46192</v>
      </c>
      <c r="D35" s="15">
        <v>0.875</v>
      </c>
      <c r="E35" s="55" t="s">
        <v>13</v>
      </c>
      <c r="F35" s="44" t="str">
        <f>U26</f>
        <v>Verenigde Staten</v>
      </c>
      <c r="G35" s="16"/>
      <c r="H35" s="17"/>
      <c r="I35" s="43" t="str">
        <f>U28</f>
        <v>Australië</v>
      </c>
      <c r="K35" s="35" t="str">
        <f>CalcE!D24</f>
        <v>Duitsland</v>
      </c>
      <c r="L35" s="36">
        <f>CalcE!H24</f>
        <v>0</v>
      </c>
      <c r="M35" s="36">
        <f>CalcE!I24</f>
        <v>0</v>
      </c>
      <c r="N35" s="36">
        <f>CalcE!J24</f>
        <v>0</v>
      </c>
      <c r="O35" s="36">
        <f>CalcE!K24</f>
        <v>0</v>
      </c>
      <c r="P35" s="36" t="str">
        <f>CalcE!F24 &amp; " - " &amp; CalcE!G24</f>
        <v>0 - 0</v>
      </c>
      <c r="Q35" s="37">
        <f>CalcE!E24</f>
        <v>0</v>
      </c>
      <c r="S35" s="61" t="str">
        <f t="shared" si="0"/>
        <v/>
      </c>
      <c r="U35" s="58" t="s">
        <v>104</v>
      </c>
      <c r="Z35" s="240"/>
      <c r="AA35" s="21" t="str">
        <f>geplaatst!E5</f>
        <v/>
      </c>
      <c r="AB35" s="42"/>
      <c r="AC35" s="48"/>
      <c r="AD35" s="49"/>
      <c r="AE35" s="23"/>
      <c r="AF35" s="18"/>
      <c r="AG35" s="211">
        <v>46210</v>
      </c>
      <c r="AH35" s="213">
        <v>46210.083333333336</v>
      </c>
      <c r="AI35" s="18"/>
      <c r="AJ35" s="18"/>
      <c r="AK35" s="24"/>
      <c r="AL35" s="25"/>
      <c r="AM35" s="18"/>
      <c r="AN35" s="18"/>
      <c r="AO35" s="18"/>
      <c r="AP35" s="18"/>
      <c r="AQ35" s="18"/>
      <c r="AR35" s="18"/>
      <c r="AS35" s="18"/>
      <c r="AT35" s="18"/>
      <c r="AZ35" s="25"/>
      <c r="BA35" s="18"/>
      <c r="BB35" s="18"/>
      <c r="BC35" s="18"/>
      <c r="BD35" s="18"/>
      <c r="BE35" s="18"/>
      <c r="BF35" s="18"/>
      <c r="BG35" s="18"/>
    </row>
    <row r="36" spans="1:59" ht="15" customHeight="1" x14ac:dyDescent="0.3">
      <c r="A36" s="14">
        <v>30</v>
      </c>
      <c r="B36" s="60">
        <f>C36</f>
        <v>46193</v>
      </c>
      <c r="C36" s="52">
        <v>46193</v>
      </c>
      <c r="D36" s="15">
        <v>0</v>
      </c>
      <c r="E36" s="55" t="s">
        <v>16</v>
      </c>
      <c r="F36" s="44" t="str">
        <f>U23</f>
        <v>Schotland</v>
      </c>
      <c r="G36" s="16"/>
      <c r="H36" s="17"/>
      <c r="I36" s="43" t="str">
        <f>U22</f>
        <v>Marokko</v>
      </c>
      <c r="K36" s="35" t="str">
        <f>CalcE!D25</f>
        <v>Curaçao</v>
      </c>
      <c r="L36" s="36">
        <f>CalcE!H25</f>
        <v>0</v>
      </c>
      <c r="M36" s="36">
        <f>CalcE!I25</f>
        <v>0</v>
      </c>
      <c r="N36" s="36">
        <f>CalcE!J25</f>
        <v>0</v>
      </c>
      <c r="O36" s="36">
        <f>CalcE!K25</f>
        <v>0</v>
      </c>
      <c r="P36" s="36" t="str">
        <f>CalcE!F25 &amp; " - " &amp; CalcE!G25</f>
        <v>0 - 0</v>
      </c>
      <c r="Q36" s="37">
        <f>CalcE!E25</f>
        <v>0</v>
      </c>
      <c r="S36" s="61" t="str">
        <f t="shared" si="0"/>
        <v/>
      </c>
      <c r="Z36" s="18"/>
      <c r="AA36" s="18"/>
      <c r="AB36" s="18"/>
      <c r="AC36" s="18"/>
      <c r="AD36" s="18"/>
      <c r="AE36" s="25"/>
      <c r="AF36" s="18"/>
      <c r="AG36" s="239">
        <v>94</v>
      </c>
      <c r="AH36" s="20" t="str">
        <f>IF(LEN(geplaatst!B14)&gt;3,geplaatst!B14,"")</f>
        <v/>
      </c>
      <c r="AI36" s="41"/>
      <c r="AJ36" s="46"/>
      <c r="AK36" s="47"/>
      <c r="AL36" s="27"/>
      <c r="AM36" s="18"/>
      <c r="AN36" s="18"/>
      <c r="AO36" s="18"/>
      <c r="AP36" s="18"/>
      <c r="AQ36" s="18"/>
      <c r="AR36" s="18"/>
      <c r="AS36" s="18"/>
      <c r="AT36" s="18"/>
      <c r="AZ36" s="25"/>
      <c r="BA36" s="18"/>
      <c r="BB36" s="18"/>
      <c r="BC36" s="18"/>
      <c r="BD36" s="18"/>
      <c r="BE36" s="18"/>
      <c r="BF36" s="18"/>
      <c r="BG36" s="18"/>
    </row>
    <row r="37" spans="1:59" ht="15" customHeight="1" x14ac:dyDescent="0.3">
      <c r="A37" s="14">
        <v>31</v>
      </c>
      <c r="B37" s="60">
        <f>C37</f>
        <v>46193</v>
      </c>
      <c r="C37" s="52">
        <v>46193</v>
      </c>
      <c r="D37" s="15">
        <v>0.125</v>
      </c>
      <c r="E37" s="55" t="s">
        <v>16</v>
      </c>
      <c r="F37" s="44" t="str">
        <f>U21</f>
        <v>Brazilië</v>
      </c>
      <c r="G37" s="16"/>
      <c r="H37" s="17"/>
      <c r="I37" s="43" t="str">
        <f>U20</f>
        <v>Haïti</v>
      </c>
      <c r="S37" s="61" t="str">
        <f t="shared" si="0"/>
        <v/>
      </c>
      <c r="Z37" s="211">
        <v>46204</v>
      </c>
      <c r="AA37" s="213">
        <v>46204.916666666664</v>
      </c>
      <c r="AB37" s="18"/>
      <c r="AC37" s="18"/>
      <c r="AD37" s="24"/>
      <c r="AE37" s="25"/>
      <c r="AF37" s="26"/>
      <c r="AG37" s="240"/>
      <c r="AH37" s="21" t="str">
        <f>IF(LEN(geplaatst!B15)&gt;3,geplaatst!B15,"")</f>
        <v/>
      </c>
      <c r="AI37" s="42"/>
      <c r="AJ37" s="48"/>
      <c r="AK37" s="49"/>
      <c r="AL37" s="18"/>
      <c r="AM37" s="18"/>
      <c r="AN37" s="18"/>
      <c r="AO37" s="18"/>
      <c r="AP37" s="18"/>
      <c r="AQ37" s="18"/>
      <c r="AR37" s="18"/>
      <c r="AS37" s="18"/>
      <c r="AT37" s="18"/>
      <c r="AU37" s="18"/>
      <c r="AV37" s="18"/>
      <c r="AW37" s="18"/>
      <c r="AX37" s="18"/>
      <c r="AY37" s="18"/>
      <c r="AZ37" s="25"/>
      <c r="BA37" s="18"/>
      <c r="BB37" s="18"/>
      <c r="BC37" s="1" t="s">
        <v>4</v>
      </c>
    </row>
    <row r="38" spans="1:59" ht="15" customHeight="1" x14ac:dyDescent="0.3">
      <c r="A38" s="14">
        <v>32</v>
      </c>
      <c r="B38" s="60">
        <f t="shared" si="1"/>
        <v>46193</v>
      </c>
      <c r="C38" s="52">
        <v>46193</v>
      </c>
      <c r="D38" s="15">
        <v>0.25</v>
      </c>
      <c r="E38" s="55" t="s">
        <v>13</v>
      </c>
      <c r="F38" s="44" t="str">
        <f>U29</f>
        <v>Turkije</v>
      </c>
      <c r="G38" s="16"/>
      <c r="H38" s="17"/>
      <c r="I38" s="43" t="str">
        <f>U27</f>
        <v>Paraguay</v>
      </c>
      <c r="K38" s="38" t="s">
        <v>121</v>
      </c>
      <c r="L38" s="39" t="s">
        <v>263</v>
      </c>
      <c r="M38" s="39" t="s">
        <v>8</v>
      </c>
      <c r="N38" s="39" t="s">
        <v>7</v>
      </c>
      <c r="O38" s="39" t="s">
        <v>10</v>
      </c>
      <c r="P38" s="39" t="s">
        <v>148</v>
      </c>
      <c r="Q38" s="40" t="s">
        <v>264</v>
      </c>
      <c r="S38" s="61" t="str">
        <f t="shared" si="0"/>
        <v/>
      </c>
      <c r="U38" s="58" t="s">
        <v>53</v>
      </c>
      <c r="Z38" s="239">
        <v>82</v>
      </c>
      <c r="AA38" s="20" t="str">
        <f>geplaatst!H3</f>
        <v/>
      </c>
      <c r="AB38" s="41"/>
      <c r="AC38" s="46"/>
      <c r="AD38" s="47"/>
      <c r="AE38" s="27"/>
      <c r="AF38" s="18"/>
      <c r="AL38" s="18"/>
      <c r="AM38" s="18"/>
      <c r="AN38" s="18"/>
      <c r="AO38" s="18"/>
      <c r="AP38" s="18"/>
      <c r="AQ38" s="18"/>
      <c r="AR38" s="18"/>
      <c r="AS38" s="18"/>
      <c r="AT38" s="18"/>
      <c r="AU38" s="18"/>
      <c r="AV38" s="18"/>
      <c r="AW38" s="18"/>
      <c r="AX38" s="18"/>
      <c r="AY38" s="18"/>
      <c r="AZ38" s="25"/>
      <c r="BA38" s="18"/>
      <c r="BB38" s="211">
        <v>46222</v>
      </c>
      <c r="BC38" s="213">
        <v>46222.875</v>
      </c>
      <c r="BD38" s="18"/>
      <c r="BE38" s="18"/>
      <c r="BF38" s="24"/>
    </row>
    <row r="39" spans="1:59" ht="15" customHeight="1" x14ac:dyDescent="0.3">
      <c r="A39" s="14">
        <v>33</v>
      </c>
      <c r="B39" s="60">
        <f>C39</f>
        <v>46193</v>
      </c>
      <c r="C39" s="52">
        <v>46193</v>
      </c>
      <c r="D39" s="15">
        <v>0.79166666666666663</v>
      </c>
      <c r="E39" s="55" t="s">
        <v>9</v>
      </c>
      <c r="F39" s="44" t="str">
        <f>U38</f>
        <v>Nederland</v>
      </c>
      <c r="G39" s="16"/>
      <c r="H39" s="17"/>
      <c r="I39" s="43" t="str">
        <f>U41</f>
        <v>Zweden</v>
      </c>
      <c r="K39" s="35" t="str">
        <f>CalcF!D22</f>
        <v>Nederland</v>
      </c>
      <c r="L39" s="36">
        <f>CalcF!H22</f>
        <v>0</v>
      </c>
      <c r="M39" s="36">
        <f>CalcF!I22</f>
        <v>0</v>
      </c>
      <c r="N39" s="36">
        <f>CalcF!J22</f>
        <v>0</v>
      </c>
      <c r="O39" s="36">
        <f>CalcF!K22</f>
        <v>0</v>
      </c>
      <c r="P39" s="36" t="str">
        <f>CalcF!F22 &amp; " - " &amp; CalcF!G22</f>
        <v>0 - 0</v>
      </c>
      <c r="Q39" s="37">
        <f>CalcF!E22</f>
        <v>0</v>
      </c>
      <c r="S39" s="61" t="str">
        <f t="shared" ref="S39:S70" si="3">IF(OR(G39="",H39=""),"",IF(G39&gt;H39,1,IF(G39&lt;H39,-1,0)))</f>
        <v/>
      </c>
      <c r="U39" s="58" t="s">
        <v>28</v>
      </c>
      <c r="Z39" s="240"/>
      <c r="AA39" s="21" t="str">
        <f>geplaatst!H5</f>
        <v/>
      </c>
      <c r="AB39" s="42"/>
      <c r="AC39" s="48"/>
      <c r="AD39" s="49"/>
      <c r="AE39" s="18"/>
      <c r="AF39" s="18"/>
      <c r="AN39" s="18"/>
      <c r="AO39" s="18"/>
      <c r="AP39" s="18"/>
      <c r="AQ39" s="18"/>
      <c r="AR39" s="18"/>
      <c r="AS39" s="18"/>
      <c r="AT39" s="18"/>
      <c r="AU39" s="18"/>
      <c r="AV39" s="18"/>
      <c r="AW39" s="18"/>
      <c r="AX39" s="18"/>
      <c r="AY39" s="18"/>
      <c r="AZ39" s="25"/>
      <c r="BA39" s="18"/>
      <c r="BB39" s="239">
        <v>104</v>
      </c>
      <c r="BC39" s="20" t="str">
        <f>IF(LEN(geplaatst!B42)&gt;3,geplaatst!B42,"")</f>
        <v/>
      </c>
      <c r="BD39" s="41"/>
      <c r="BE39" s="46"/>
      <c r="BF39" s="47"/>
    </row>
    <row r="40" spans="1:59" ht="15" customHeight="1" x14ac:dyDescent="0.3">
      <c r="A40" s="14">
        <v>34</v>
      </c>
      <c r="B40" s="60">
        <f t="shared" si="1"/>
        <v>46193</v>
      </c>
      <c r="C40" s="52">
        <v>46193</v>
      </c>
      <c r="D40" s="15">
        <v>0.91666666666666663</v>
      </c>
      <c r="E40" s="55" t="s">
        <v>12</v>
      </c>
      <c r="F40" s="44" t="str">
        <f>U34</f>
        <v>Duitsland</v>
      </c>
      <c r="G40" s="16"/>
      <c r="H40" s="17"/>
      <c r="I40" s="43" t="str">
        <f>U32</f>
        <v>Ivoorkust</v>
      </c>
      <c r="K40" s="35" t="str">
        <f>CalcF!D23</f>
        <v>Japan</v>
      </c>
      <c r="L40" s="36">
        <f>CalcF!H23</f>
        <v>0</v>
      </c>
      <c r="M40" s="36">
        <f>CalcF!I23</f>
        <v>0</v>
      </c>
      <c r="N40" s="36">
        <f>CalcF!J23</f>
        <v>0</v>
      </c>
      <c r="O40" s="36">
        <f>CalcF!K23</f>
        <v>0</v>
      </c>
      <c r="P40" s="36" t="str">
        <f>CalcF!F23 &amp; " - " &amp; CalcF!G23</f>
        <v>0 - 0</v>
      </c>
      <c r="Q40" s="37">
        <f>CalcF!E23</f>
        <v>0</v>
      </c>
      <c r="S40" s="61" t="str">
        <f t="shared" si="3"/>
        <v/>
      </c>
      <c r="U40" s="58" t="s">
        <v>48</v>
      </c>
      <c r="AZ40" s="25"/>
      <c r="BA40" s="26"/>
      <c r="BB40" s="240"/>
      <c r="BC40" s="21" t="str">
        <f>IF(LEN(geplaatst!B43)&gt;3,geplaatst!B43,"")</f>
        <v/>
      </c>
      <c r="BD40" s="42"/>
      <c r="BE40" s="48"/>
      <c r="BF40" s="49"/>
    </row>
    <row r="41" spans="1:59" ht="15" customHeight="1" x14ac:dyDescent="0.3">
      <c r="A41" s="14">
        <v>35</v>
      </c>
      <c r="B41" s="60">
        <f>C41</f>
        <v>46194</v>
      </c>
      <c r="C41" s="52">
        <v>46194</v>
      </c>
      <c r="D41" s="15">
        <v>8.3333333333333329E-2</v>
      </c>
      <c r="E41" s="55" t="s">
        <v>12</v>
      </c>
      <c r="F41" s="44" t="str">
        <f>U33</f>
        <v>Ecuador</v>
      </c>
      <c r="G41" s="16"/>
      <c r="H41" s="17"/>
      <c r="I41" s="43" t="str">
        <f>U35</f>
        <v>Curaçao</v>
      </c>
      <c r="K41" s="35" t="str">
        <f>CalcF!D24</f>
        <v>Tunesië</v>
      </c>
      <c r="L41" s="36">
        <f>CalcF!H24</f>
        <v>0</v>
      </c>
      <c r="M41" s="36">
        <f>CalcF!I24</f>
        <v>0</v>
      </c>
      <c r="N41" s="36">
        <f>CalcF!J24</f>
        <v>0</v>
      </c>
      <c r="O41" s="36">
        <f>CalcF!K24</f>
        <v>0</v>
      </c>
      <c r="P41" s="36" t="str">
        <f>CalcF!F24 &amp; " - " &amp; CalcF!G24</f>
        <v>0 - 0</v>
      </c>
      <c r="Q41" s="37">
        <f>CalcF!E24</f>
        <v>0</v>
      </c>
      <c r="S41" s="61" t="str">
        <f t="shared" si="3"/>
        <v/>
      </c>
      <c r="U41" s="58" t="s">
        <v>90</v>
      </c>
      <c r="Z41" s="211">
        <v>46202</v>
      </c>
      <c r="AA41" s="213">
        <v>46202.791666666664</v>
      </c>
      <c r="AB41" s="18"/>
      <c r="AC41" s="18"/>
      <c r="AD41" s="19"/>
      <c r="AE41" s="18"/>
      <c r="AF41" s="18"/>
      <c r="AG41" s="18"/>
      <c r="AH41" s="18"/>
      <c r="AI41" s="18"/>
      <c r="AJ41" s="18"/>
      <c r="AK41" s="18"/>
      <c r="AL41" s="18"/>
      <c r="AM41" s="18"/>
      <c r="AN41" s="18"/>
      <c r="AO41" s="18"/>
      <c r="AP41" s="18"/>
      <c r="AQ41" s="18"/>
      <c r="AR41" s="18"/>
      <c r="AS41" s="18"/>
      <c r="AT41" s="18"/>
      <c r="AU41" s="18"/>
      <c r="AV41" s="18"/>
      <c r="AW41" s="18"/>
      <c r="AX41" s="18"/>
      <c r="AY41" s="18"/>
      <c r="AZ41" s="25"/>
      <c r="BA41" s="18"/>
    </row>
    <row r="42" spans="1:59" ht="15" customHeight="1" x14ac:dyDescent="0.3">
      <c r="A42" s="14">
        <v>36</v>
      </c>
      <c r="B42" s="60">
        <f t="shared" si="1"/>
        <v>46194</v>
      </c>
      <c r="C42" s="52">
        <v>46194</v>
      </c>
      <c r="D42" s="15">
        <v>0.25</v>
      </c>
      <c r="E42" s="55" t="s">
        <v>9</v>
      </c>
      <c r="F42" s="44" t="str">
        <f>U40</f>
        <v>Tunesië</v>
      </c>
      <c r="G42" s="16"/>
      <c r="H42" s="17"/>
      <c r="I42" s="43" t="str">
        <f>U39</f>
        <v>Japan</v>
      </c>
      <c r="K42" s="35" t="str">
        <f>CalcF!D25</f>
        <v>Zweden</v>
      </c>
      <c r="L42" s="36">
        <f>CalcF!H25</f>
        <v>0</v>
      </c>
      <c r="M42" s="36">
        <f>CalcF!I25</f>
        <v>0</v>
      </c>
      <c r="N42" s="36">
        <f>CalcF!J25</f>
        <v>0</v>
      </c>
      <c r="O42" s="36">
        <f>CalcF!K25</f>
        <v>0</v>
      </c>
      <c r="P42" s="36" t="str">
        <f>CalcF!F25 &amp; " - " &amp; CalcF!G25</f>
        <v>0 - 0</v>
      </c>
      <c r="Q42" s="37">
        <f>CalcF!E25</f>
        <v>0</v>
      </c>
      <c r="S42" s="61" t="str">
        <f t="shared" si="3"/>
        <v/>
      </c>
      <c r="Z42" s="239">
        <v>76</v>
      </c>
      <c r="AA42" s="20" t="str">
        <f>geplaatst!D3</f>
        <v/>
      </c>
      <c r="AB42" s="41"/>
      <c r="AC42" s="46"/>
      <c r="AD42" s="47"/>
      <c r="AE42" s="18"/>
      <c r="AF42" s="18"/>
      <c r="AG42" s="18"/>
      <c r="AH42" s="18"/>
      <c r="AI42" s="18"/>
      <c r="AJ42" s="18"/>
      <c r="AK42" s="18"/>
      <c r="AL42" s="18"/>
      <c r="AM42" s="18"/>
      <c r="AN42" s="18"/>
      <c r="AO42" s="18"/>
      <c r="AP42" s="18"/>
      <c r="AQ42" s="18"/>
      <c r="AR42" s="18"/>
      <c r="AS42" s="18"/>
      <c r="AT42" s="18"/>
      <c r="AU42" s="18"/>
      <c r="AV42" s="18"/>
      <c r="AW42" s="18"/>
      <c r="AX42" s="18"/>
      <c r="AY42" s="18"/>
      <c r="AZ42" s="25"/>
      <c r="BA42" s="18"/>
    </row>
    <row r="43" spans="1:59" ht="15" customHeight="1" x14ac:dyDescent="0.3">
      <c r="A43" s="14">
        <v>37</v>
      </c>
      <c r="B43" s="60">
        <f>C43</f>
        <v>46194</v>
      </c>
      <c r="C43" s="52">
        <v>46194</v>
      </c>
      <c r="D43" s="15">
        <v>0.75</v>
      </c>
      <c r="E43" s="55" t="s">
        <v>11</v>
      </c>
      <c r="F43" s="44" t="str">
        <f>U52</f>
        <v>Spanje</v>
      </c>
      <c r="G43" s="16"/>
      <c r="H43" s="17"/>
      <c r="I43" s="43" t="str">
        <f>U53</f>
        <v>Saoedi-Arabië</v>
      </c>
      <c r="S43" s="61" t="str">
        <f t="shared" si="3"/>
        <v/>
      </c>
      <c r="Z43" s="240"/>
      <c r="AA43" s="21" t="str">
        <f>geplaatst!G4</f>
        <v/>
      </c>
      <c r="AB43" s="42"/>
      <c r="AC43" s="48"/>
      <c r="AD43" s="49"/>
      <c r="AE43" s="23"/>
      <c r="AF43" s="18"/>
      <c r="AG43" s="211">
        <v>46208</v>
      </c>
      <c r="AH43" s="213">
        <v>46208.916666666664</v>
      </c>
      <c r="AI43" s="18"/>
      <c r="AJ43" s="18"/>
      <c r="AK43" s="24"/>
      <c r="AL43" s="18"/>
      <c r="AM43" s="18"/>
      <c r="AN43" s="18"/>
      <c r="AO43" s="18"/>
      <c r="AP43" s="18"/>
      <c r="AQ43" s="18"/>
      <c r="AR43" s="18"/>
      <c r="AS43" s="18"/>
      <c r="AT43" s="18"/>
      <c r="AU43" s="18"/>
      <c r="AV43" s="18"/>
      <c r="AW43" s="18"/>
      <c r="AX43" s="18"/>
      <c r="AY43" s="18"/>
      <c r="AZ43" s="25"/>
      <c r="BA43" s="18"/>
    </row>
    <row r="44" spans="1:59" ht="15" customHeight="1" x14ac:dyDescent="0.3">
      <c r="A44" s="14">
        <v>38</v>
      </c>
      <c r="B44" s="60">
        <f>C44</f>
        <v>46194</v>
      </c>
      <c r="C44" s="52">
        <v>46194</v>
      </c>
      <c r="D44" s="15">
        <v>0.875</v>
      </c>
      <c r="E44" s="55" t="s">
        <v>7</v>
      </c>
      <c r="F44" s="44" t="str">
        <f>U46</f>
        <v>België</v>
      </c>
      <c r="G44" s="16"/>
      <c r="H44" s="17"/>
      <c r="I44" s="43" t="str">
        <f>U44</f>
        <v>Iran</v>
      </c>
      <c r="K44" s="38" t="s">
        <v>122</v>
      </c>
      <c r="L44" s="39" t="s">
        <v>263</v>
      </c>
      <c r="M44" s="39" t="s">
        <v>8</v>
      </c>
      <c r="N44" s="39" t="s">
        <v>7</v>
      </c>
      <c r="O44" s="39" t="s">
        <v>10</v>
      </c>
      <c r="P44" s="39" t="s">
        <v>148</v>
      </c>
      <c r="Q44" s="40" t="s">
        <v>264</v>
      </c>
      <c r="S44" s="61" t="str">
        <f t="shared" si="3"/>
        <v/>
      </c>
      <c r="U44" s="58" t="s">
        <v>29</v>
      </c>
      <c r="Z44" s="18"/>
      <c r="AA44" s="18"/>
      <c r="AB44" s="18"/>
      <c r="AC44" s="18"/>
      <c r="AD44" s="18"/>
      <c r="AE44" s="25"/>
      <c r="AF44" s="18"/>
      <c r="AG44" s="239">
        <v>91</v>
      </c>
      <c r="AH44" s="20" t="str">
        <f>IF(LEN(geplaatst!B16)&gt;3,geplaatst!B16,"")</f>
        <v/>
      </c>
      <c r="AI44" s="41"/>
      <c r="AJ44" s="46"/>
      <c r="AK44" s="47"/>
      <c r="AL44" s="18"/>
      <c r="AM44" s="18"/>
      <c r="AN44" s="18"/>
      <c r="AO44" s="18"/>
      <c r="AP44" s="18"/>
      <c r="AQ44" s="18"/>
      <c r="AR44" s="18"/>
      <c r="AS44" s="18"/>
      <c r="AT44" s="18"/>
      <c r="AU44" s="18"/>
      <c r="AV44" s="18"/>
      <c r="AW44" s="18"/>
      <c r="AX44" s="18"/>
      <c r="AY44" s="18"/>
      <c r="AZ44" s="25"/>
      <c r="BA44" s="18"/>
    </row>
    <row r="45" spans="1:59" ht="15" customHeight="1" x14ac:dyDescent="0.3">
      <c r="A45" s="14">
        <v>39</v>
      </c>
      <c r="B45" s="60">
        <f>C45</f>
        <v>46195</v>
      </c>
      <c r="C45" s="52">
        <v>46195</v>
      </c>
      <c r="D45" s="15">
        <v>0</v>
      </c>
      <c r="E45" s="55" t="s">
        <v>11</v>
      </c>
      <c r="F45" s="44" t="str">
        <f>U50</f>
        <v>Uruguay</v>
      </c>
      <c r="G45" s="16"/>
      <c r="H45" s="17"/>
      <c r="I45" s="43" t="str">
        <f>U51</f>
        <v>Kaapverdië</v>
      </c>
      <c r="K45" s="35" t="str">
        <f>CalcG!D22</f>
        <v>Iran</v>
      </c>
      <c r="L45" s="36">
        <f>CalcG!H22</f>
        <v>0</v>
      </c>
      <c r="M45" s="36">
        <f>CalcG!I22</f>
        <v>0</v>
      </c>
      <c r="N45" s="36">
        <f>CalcG!J22</f>
        <v>0</v>
      </c>
      <c r="O45" s="36">
        <f>CalcG!K22</f>
        <v>0</v>
      </c>
      <c r="P45" s="36" t="str">
        <f>CalcG!F22 &amp; " - " &amp; CalcG!G22</f>
        <v>0 - 0</v>
      </c>
      <c r="Q45" s="37">
        <f>CalcG!E22</f>
        <v>0</v>
      </c>
      <c r="S45" s="61" t="str">
        <f t="shared" si="3"/>
        <v/>
      </c>
      <c r="U45" s="58" t="s">
        <v>105</v>
      </c>
      <c r="Z45" s="211">
        <v>46203</v>
      </c>
      <c r="AA45" s="213">
        <v>46203.791666666664</v>
      </c>
      <c r="AB45" s="18"/>
      <c r="AC45" s="18"/>
      <c r="AD45" s="24"/>
      <c r="AE45" s="25"/>
      <c r="AF45" s="26"/>
      <c r="AG45" s="240"/>
      <c r="AH45" s="21" t="str">
        <f>IF(LEN(geplaatst!B17)&gt;3,geplaatst!B17,"")</f>
        <v/>
      </c>
      <c r="AI45" s="42"/>
      <c r="AJ45" s="48"/>
      <c r="AK45" s="49"/>
      <c r="AL45" s="23"/>
      <c r="AM45" s="18"/>
      <c r="AN45" s="18"/>
      <c r="AO45" s="18"/>
      <c r="AP45" s="18"/>
      <c r="AQ45" s="18"/>
      <c r="AR45" s="18"/>
      <c r="AS45" s="18"/>
      <c r="AT45" s="18"/>
      <c r="AU45" s="18"/>
      <c r="AV45" s="18"/>
      <c r="AW45" s="18"/>
      <c r="AX45" s="18"/>
      <c r="AY45" s="18"/>
      <c r="AZ45" s="25"/>
      <c r="BA45" s="18"/>
      <c r="BB45" s="32"/>
    </row>
    <row r="46" spans="1:59" ht="15" customHeight="1" x14ac:dyDescent="0.3">
      <c r="A46" s="14">
        <v>40</v>
      </c>
      <c r="B46" s="60">
        <f t="shared" si="1"/>
        <v>46195</v>
      </c>
      <c r="C46" s="52">
        <v>46195</v>
      </c>
      <c r="D46" s="15">
        <v>0.125</v>
      </c>
      <c r="E46" s="55" t="s">
        <v>7</v>
      </c>
      <c r="F46" s="44" t="str">
        <f>U45</f>
        <v>Nieuw-Zeeland</v>
      </c>
      <c r="G46" s="16"/>
      <c r="H46" s="17"/>
      <c r="I46" s="43" t="str">
        <f>U47</f>
        <v>Egypte</v>
      </c>
      <c r="K46" s="35" t="str">
        <f>CalcG!D23</f>
        <v>Nieuw-Zeeland</v>
      </c>
      <c r="L46" s="36">
        <f>CalcG!H23</f>
        <v>0</v>
      </c>
      <c r="M46" s="36">
        <f>CalcG!I23</f>
        <v>0</v>
      </c>
      <c r="N46" s="36">
        <f>CalcG!J23</f>
        <v>0</v>
      </c>
      <c r="O46" s="36">
        <f>CalcG!K23</f>
        <v>0</v>
      </c>
      <c r="P46" s="36" t="str">
        <f>CalcG!F23 &amp; " - " &amp; CalcG!G23</f>
        <v>0 - 0</v>
      </c>
      <c r="Q46" s="37">
        <f>CalcG!E23</f>
        <v>0</v>
      </c>
      <c r="S46" s="61" t="str">
        <f t="shared" si="3"/>
        <v/>
      </c>
      <c r="U46" s="58" t="s">
        <v>31</v>
      </c>
      <c r="Z46" s="239">
        <v>78</v>
      </c>
      <c r="AA46" s="20" t="str">
        <f>geplaatst!F4</f>
        <v/>
      </c>
      <c r="AB46" s="41"/>
      <c r="AC46" s="46"/>
      <c r="AD46" s="47"/>
      <c r="AE46" s="27"/>
      <c r="AF46" s="18"/>
      <c r="AG46" s="18"/>
      <c r="AH46" s="18"/>
      <c r="AI46" s="18"/>
      <c r="AJ46" s="18"/>
      <c r="AK46" s="18"/>
      <c r="AL46" s="25"/>
      <c r="AM46" s="18"/>
      <c r="AN46" s="18"/>
      <c r="AO46" s="18"/>
      <c r="AP46" s="18"/>
      <c r="AQ46" s="18"/>
      <c r="AR46" s="24"/>
      <c r="AS46" s="18"/>
      <c r="AT46" s="18"/>
      <c r="AU46" s="18"/>
      <c r="AV46" s="18"/>
      <c r="AW46" s="18"/>
      <c r="AX46" s="18"/>
      <c r="AY46" s="18"/>
      <c r="AZ46" s="25"/>
      <c r="BA46" s="18"/>
      <c r="BB46" s="32"/>
    </row>
    <row r="47" spans="1:59" ht="15" customHeight="1" x14ac:dyDescent="0.3">
      <c r="A47" s="14">
        <v>41</v>
      </c>
      <c r="B47" s="60">
        <f>C47</f>
        <v>46195</v>
      </c>
      <c r="C47" s="52">
        <v>46195</v>
      </c>
      <c r="D47" s="15">
        <v>0.79166666666666663</v>
      </c>
      <c r="E47" s="55" t="s">
        <v>6</v>
      </c>
      <c r="F47" s="44" t="str">
        <f>U62</f>
        <v>Argentinië</v>
      </c>
      <c r="G47" s="16"/>
      <c r="H47" s="17"/>
      <c r="I47" s="43" t="str">
        <f>U64</f>
        <v>Oostenrijk</v>
      </c>
      <c r="K47" s="35" t="str">
        <f>CalcG!D24</f>
        <v>België</v>
      </c>
      <c r="L47" s="36">
        <f>CalcG!H24</f>
        <v>0</v>
      </c>
      <c r="M47" s="36">
        <f>CalcG!I24</f>
        <v>0</v>
      </c>
      <c r="N47" s="36">
        <f>CalcG!J24</f>
        <v>0</v>
      </c>
      <c r="O47" s="36">
        <f>CalcG!K24</f>
        <v>0</v>
      </c>
      <c r="P47" s="36" t="str">
        <f>CalcG!F24 &amp; " - " &amp; CalcG!G24</f>
        <v>0 - 0</v>
      </c>
      <c r="Q47" s="37">
        <f>CalcG!E24</f>
        <v>0</v>
      </c>
      <c r="S47" s="61" t="str">
        <f t="shared" si="3"/>
        <v/>
      </c>
      <c r="U47" s="58" t="s">
        <v>106</v>
      </c>
      <c r="Z47" s="240"/>
      <c r="AA47" s="21" t="str">
        <f>geplaatst!J4</f>
        <v/>
      </c>
      <c r="AB47" s="42"/>
      <c r="AC47" s="48"/>
      <c r="AD47" s="49"/>
      <c r="AE47" s="18"/>
      <c r="AF47" s="18"/>
      <c r="AG47" s="18"/>
      <c r="AH47" s="18"/>
      <c r="AI47" s="18"/>
      <c r="AJ47" s="18"/>
      <c r="AK47" s="18"/>
      <c r="AL47" s="25"/>
      <c r="AM47" s="18"/>
      <c r="AN47" s="211">
        <v>46214</v>
      </c>
      <c r="AO47" s="213">
        <v>46214.958333333336</v>
      </c>
      <c r="AP47" s="18"/>
      <c r="AQ47" s="18"/>
      <c r="AR47" s="24"/>
      <c r="AS47" s="18"/>
      <c r="AT47" s="18"/>
      <c r="AU47" s="18"/>
      <c r="AV47" s="18"/>
      <c r="AW47" s="18"/>
      <c r="AX47" s="18"/>
      <c r="AY47" s="18"/>
      <c r="AZ47" s="25"/>
      <c r="BA47" s="18"/>
      <c r="BB47" s="33"/>
    </row>
    <row r="48" spans="1:59" ht="15" customHeight="1" x14ac:dyDescent="0.3">
      <c r="A48" s="14">
        <v>42</v>
      </c>
      <c r="B48" s="60">
        <f>C48</f>
        <v>46195</v>
      </c>
      <c r="C48" s="52">
        <v>46195</v>
      </c>
      <c r="D48" s="15">
        <v>0.95833333333333337</v>
      </c>
      <c r="E48" s="55" t="s">
        <v>14</v>
      </c>
      <c r="F48" s="44" t="str">
        <f>U56</f>
        <v>Frankrijk</v>
      </c>
      <c r="G48" s="16"/>
      <c r="H48" s="17"/>
      <c r="I48" s="43" t="str">
        <f>U59</f>
        <v>Irak</v>
      </c>
      <c r="K48" s="35" t="str">
        <f>CalcG!D25</f>
        <v>Egypte</v>
      </c>
      <c r="L48" s="36">
        <f>CalcG!H25</f>
        <v>0</v>
      </c>
      <c r="M48" s="36">
        <f>CalcG!I25</f>
        <v>0</v>
      </c>
      <c r="N48" s="36">
        <f>CalcG!J25</f>
        <v>0</v>
      </c>
      <c r="O48" s="36">
        <f>CalcG!K25</f>
        <v>0</v>
      </c>
      <c r="P48" s="36" t="str">
        <f>CalcG!F25 &amp; " - " &amp; CalcG!G25</f>
        <v>0 - 0</v>
      </c>
      <c r="Q48" s="37">
        <f>CalcG!E25</f>
        <v>0</v>
      </c>
      <c r="S48" s="61" t="str">
        <f t="shared" si="3"/>
        <v/>
      </c>
      <c r="Z48" s="18"/>
      <c r="AA48" s="18"/>
      <c r="AB48" s="18"/>
      <c r="AC48" s="18"/>
      <c r="AD48" s="18"/>
      <c r="AE48" s="18"/>
      <c r="AF48" s="18"/>
      <c r="AG48" s="18"/>
      <c r="AH48" s="18"/>
      <c r="AI48" s="18"/>
      <c r="AJ48" s="18"/>
      <c r="AK48" s="18"/>
      <c r="AL48" s="25"/>
      <c r="AM48" s="18"/>
      <c r="AN48" s="239">
        <v>99</v>
      </c>
      <c r="AO48" s="20" t="str">
        <f>IF(LEN(geplaatst!B29)&gt;3,geplaatst!B29,"")</f>
        <v/>
      </c>
      <c r="AP48" s="41"/>
      <c r="AQ48" s="46"/>
      <c r="AR48" s="47"/>
      <c r="AS48" s="18"/>
      <c r="AT48" s="18"/>
      <c r="AU48" s="18"/>
      <c r="AV48" s="18"/>
      <c r="AW48" s="18"/>
      <c r="AX48" s="18"/>
      <c r="AY48" s="18"/>
      <c r="AZ48" s="25"/>
      <c r="BA48" s="18"/>
    </row>
    <row r="49" spans="1:54" ht="15" customHeight="1" x14ac:dyDescent="0.3">
      <c r="A49" s="14">
        <v>43</v>
      </c>
      <c r="B49" s="60">
        <f t="shared" si="1"/>
        <v>46196</v>
      </c>
      <c r="C49" s="52">
        <v>46196</v>
      </c>
      <c r="D49" s="15">
        <v>8.3333333333333329E-2</v>
      </c>
      <c r="E49" s="55" t="s">
        <v>14</v>
      </c>
      <c r="F49" s="44" t="str">
        <f>U58</f>
        <v>Noorwegen</v>
      </c>
      <c r="G49" s="16"/>
      <c r="H49" s="17"/>
      <c r="I49" s="43" t="str">
        <f>U57</f>
        <v>Senegal</v>
      </c>
      <c r="S49" s="61" t="str">
        <f t="shared" si="3"/>
        <v/>
      </c>
      <c r="Z49" s="211">
        <v>46204</v>
      </c>
      <c r="AA49" s="213">
        <v>46204.125</v>
      </c>
      <c r="AB49" s="18"/>
      <c r="AC49" s="18"/>
      <c r="AD49" s="24"/>
      <c r="AE49" s="18"/>
      <c r="AF49" s="18"/>
      <c r="AG49" s="18"/>
      <c r="AH49" s="18"/>
      <c r="AI49" s="18"/>
      <c r="AJ49" s="18"/>
      <c r="AK49" s="18"/>
      <c r="AL49" s="25"/>
      <c r="AM49" s="26"/>
      <c r="AN49" s="240"/>
      <c r="AO49" s="21" t="str">
        <f>IF(LEN(geplaatst!B30)&gt;3,geplaatst!B30,"")</f>
        <v/>
      </c>
      <c r="AP49" s="42"/>
      <c r="AQ49" s="48"/>
      <c r="AR49" s="49"/>
      <c r="AS49" s="23"/>
      <c r="AT49" s="28"/>
      <c r="AU49" s="18"/>
      <c r="AV49" s="18"/>
      <c r="AW49" s="18"/>
      <c r="AX49" s="18"/>
      <c r="AY49" s="18"/>
      <c r="AZ49" s="25"/>
      <c r="BA49" s="18"/>
      <c r="BB49" s="33"/>
    </row>
    <row r="50" spans="1:54" ht="15" customHeight="1" x14ac:dyDescent="0.3">
      <c r="A50" s="14">
        <v>44</v>
      </c>
      <c r="B50" s="60">
        <f t="shared" si="1"/>
        <v>46196</v>
      </c>
      <c r="C50" s="52">
        <v>46196</v>
      </c>
      <c r="D50" s="15">
        <v>0.20833333333333334</v>
      </c>
      <c r="E50" s="55" t="s">
        <v>6</v>
      </c>
      <c r="F50" s="44" t="str">
        <f>U65</f>
        <v>Jordanië</v>
      </c>
      <c r="G50" s="16"/>
      <c r="H50" s="17"/>
      <c r="I50" s="43" t="str">
        <f>U63</f>
        <v>Algerije</v>
      </c>
      <c r="K50" s="38" t="s">
        <v>123</v>
      </c>
      <c r="L50" s="39" t="s">
        <v>263</v>
      </c>
      <c r="M50" s="39" t="s">
        <v>8</v>
      </c>
      <c r="N50" s="39" t="s">
        <v>7</v>
      </c>
      <c r="O50" s="39" t="s">
        <v>10</v>
      </c>
      <c r="P50" s="39" t="s">
        <v>148</v>
      </c>
      <c r="Q50" s="40" t="s">
        <v>264</v>
      </c>
      <c r="S50" s="61" t="str">
        <f t="shared" si="3"/>
        <v/>
      </c>
      <c r="U50" s="58" t="s">
        <v>20</v>
      </c>
      <c r="Z50" s="239">
        <v>79</v>
      </c>
      <c r="AA50" s="20" t="str">
        <f>geplaatst!B3</f>
        <v/>
      </c>
      <c r="AB50" s="41"/>
      <c r="AC50" s="46"/>
      <c r="AD50" s="47"/>
      <c r="AE50" s="18"/>
      <c r="AF50" s="18"/>
      <c r="AG50" s="18"/>
      <c r="AH50" s="18"/>
      <c r="AI50" s="18"/>
      <c r="AJ50" s="18"/>
      <c r="AK50" s="18"/>
      <c r="AL50" s="25"/>
      <c r="AM50" s="18"/>
      <c r="AN50" s="18"/>
      <c r="AO50" s="18"/>
      <c r="AP50" s="18"/>
      <c r="AQ50" s="18"/>
      <c r="AR50" s="18"/>
      <c r="AS50" s="25"/>
      <c r="AT50" s="18"/>
      <c r="AU50" s="18"/>
      <c r="AV50" s="18"/>
      <c r="AW50" s="18"/>
      <c r="AX50" s="18"/>
      <c r="AY50" s="18"/>
      <c r="AZ50" s="25"/>
      <c r="BA50" s="18"/>
      <c r="BB50" s="33"/>
    </row>
    <row r="51" spans="1:54" ht="15" customHeight="1" x14ac:dyDescent="0.3">
      <c r="A51" s="14">
        <v>45</v>
      </c>
      <c r="B51" s="60">
        <f>C51</f>
        <v>46196</v>
      </c>
      <c r="C51" s="52">
        <v>46196</v>
      </c>
      <c r="D51" s="15">
        <v>0.79166666666666663</v>
      </c>
      <c r="E51" s="55" t="s">
        <v>97</v>
      </c>
      <c r="F51" s="44" t="str">
        <f>U68</f>
        <v>Portugal</v>
      </c>
      <c r="G51" s="16"/>
      <c r="H51" s="17"/>
      <c r="I51" s="43" t="str">
        <f>U70</f>
        <v>Oezbekistan</v>
      </c>
      <c r="K51" s="35" t="str">
        <f>CalcH!D22</f>
        <v>Uruguay</v>
      </c>
      <c r="L51" s="36">
        <f>CalcH!H22</f>
        <v>0</v>
      </c>
      <c r="M51" s="36">
        <f>CalcH!I22</f>
        <v>0</v>
      </c>
      <c r="N51" s="36">
        <f>CalcH!J22</f>
        <v>0</v>
      </c>
      <c r="O51" s="36">
        <f>CalcH!K22</f>
        <v>0</v>
      </c>
      <c r="P51" s="36" t="str">
        <f>CalcH!F22 &amp; " - " &amp; CalcH!G22</f>
        <v>0 - 0</v>
      </c>
      <c r="Q51" s="37">
        <f>CalcH!E22</f>
        <v>0</v>
      </c>
      <c r="S51" s="61" t="str">
        <f t="shared" si="3"/>
        <v/>
      </c>
      <c r="U51" s="58" t="s">
        <v>107</v>
      </c>
      <c r="Z51" s="240"/>
      <c r="AA51" s="21" t="str">
        <f>geplaatst!B5</f>
        <v/>
      </c>
      <c r="AB51" s="42"/>
      <c r="AC51" s="48"/>
      <c r="AD51" s="49"/>
      <c r="AE51" s="23"/>
      <c r="AF51" s="18"/>
      <c r="AG51" s="211">
        <v>46209</v>
      </c>
      <c r="AH51" s="213">
        <v>46209.083333333336</v>
      </c>
      <c r="AI51" s="18"/>
      <c r="AJ51" s="18"/>
      <c r="AK51" s="24"/>
      <c r="AL51" s="25"/>
      <c r="AM51" s="18"/>
      <c r="AN51" s="18"/>
      <c r="AO51" s="18"/>
      <c r="AP51" s="18"/>
      <c r="AQ51" s="18"/>
      <c r="AR51" s="18"/>
      <c r="AS51" s="25"/>
      <c r="AT51" s="18"/>
      <c r="AU51" s="18"/>
      <c r="AV51" s="18"/>
      <c r="AW51" s="18"/>
      <c r="AX51" s="18"/>
      <c r="AY51" s="18"/>
      <c r="AZ51" s="25"/>
      <c r="BA51" s="18"/>
      <c r="BB51" s="33"/>
    </row>
    <row r="52" spans="1:54" ht="15" customHeight="1" x14ac:dyDescent="0.3">
      <c r="A52" s="14">
        <v>46</v>
      </c>
      <c r="B52" s="60">
        <f t="shared" si="1"/>
        <v>46196</v>
      </c>
      <c r="C52" s="52">
        <v>46196</v>
      </c>
      <c r="D52" s="15">
        <v>0.91666666666666663</v>
      </c>
      <c r="E52" s="55" t="s">
        <v>5</v>
      </c>
      <c r="F52" s="44" t="str">
        <f>U74</f>
        <v>Engeland</v>
      </c>
      <c r="G52" s="16"/>
      <c r="H52" s="17"/>
      <c r="I52" s="43" t="str">
        <f>U76</f>
        <v>Ghana</v>
      </c>
      <c r="K52" s="35" t="str">
        <f>CalcH!D23</f>
        <v>Kaapverdië</v>
      </c>
      <c r="L52" s="36">
        <f>CalcH!H23</f>
        <v>0</v>
      </c>
      <c r="M52" s="36">
        <f>CalcH!I23</f>
        <v>0</v>
      </c>
      <c r="N52" s="36">
        <f>CalcH!J23</f>
        <v>0</v>
      </c>
      <c r="O52" s="36">
        <f>CalcH!K23</f>
        <v>0</v>
      </c>
      <c r="P52" s="36" t="str">
        <f>CalcH!F23 &amp; " - " &amp; CalcH!G23</f>
        <v>0 - 0</v>
      </c>
      <c r="Q52" s="37">
        <f>CalcH!E23</f>
        <v>0</v>
      </c>
      <c r="S52" s="61" t="str">
        <f t="shared" si="3"/>
        <v/>
      </c>
      <c r="U52" s="58" t="s">
        <v>33</v>
      </c>
      <c r="Z52" s="18"/>
      <c r="AA52" s="18"/>
      <c r="AB52" s="18"/>
      <c r="AC52" s="18"/>
      <c r="AD52" s="18"/>
      <c r="AE52" s="25"/>
      <c r="AF52" s="18"/>
      <c r="AG52" s="239">
        <v>92</v>
      </c>
      <c r="AH52" s="20" t="str">
        <f>IF(LEN(geplaatst!B18)&gt;3,geplaatst!B18,"")</f>
        <v/>
      </c>
      <c r="AI52" s="41"/>
      <c r="AJ52" s="46"/>
      <c r="AK52" s="47"/>
      <c r="AL52" s="27"/>
      <c r="AM52" s="18"/>
      <c r="AN52" s="18"/>
      <c r="AO52" s="18"/>
      <c r="AP52" s="18"/>
      <c r="AQ52" s="18"/>
      <c r="AR52" s="18"/>
      <c r="AS52" s="25"/>
      <c r="AT52" s="18"/>
      <c r="AU52" s="18"/>
      <c r="AV52" s="18"/>
      <c r="AW52" s="18"/>
      <c r="AX52" s="18"/>
      <c r="AY52" s="18"/>
      <c r="AZ52" s="25"/>
      <c r="BA52" s="18"/>
    </row>
    <row r="53" spans="1:54" ht="15" customHeight="1" x14ac:dyDescent="0.3">
      <c r="A53" s="14">
        <v>47</v>
      </c>
      <c r="B53" s="60">
        <f t="shared" si="1"/>
        <v>46197</v>
      </c>
      <c r="C53" s="52">
        <v>46197</v>
      </c>
      <c r="D53" s="15">
        <v>4.1666666666666664E-2</v>
      </c>
      <c r="E53" s="55" t="s">
        <v>5</v>
      </c>
      <c r="F53" s="44" t="str">
        <f>U77</f>
        <v>Panama</v>
      </c>
      <c r="G53" s="16"/>
      <c r="H53" s="17"/>
      <c r="I53" s="43" t="str">
        <f>U75</f>
        <v>Kroatië</v>
      </c>
      <c r="K53" s="35" t="str">
        <f>CalcH!D24</f>
        <v>Spanje</v>
      </c>
      <c r="L53" s="36">
        <f>CalcH!H24</f>
        <v>0</v>
      </c>
      <c r="M53" s="36">
        <f>CalcH!I24</f>
        <v>0</v>
      </c>
      <c r="N53" s="36">
        <f>CalcH!J24</f>
        <v>0</v>
      </c>
      <c r="O53" s="36">
        <f>CalcH!K24</f>
        <v>0</v>
      </c>
      <c r="P53" s="36" t="str">
        <f>CalcH!F24 &amp; " - " &amp; CalcH!G24</f>
        <v>0 - 0</v>
      </c>
      <c r="Q53" s="37">
        <f>CalcH!E24</f>
        <v>0</v>
      </c>
      <c r="S53" s="61" t="str">
        <f t="shared" si="3"/>
        <v/>
      </c>
      <c r="U53" s="58" t="s">
        <v>50</v>
      </c>
      <c r="Z53" s="211">
        <v>46204</v>
      </c>
      <c r="AA53" s="213">
        <v>46204.75</v>
      </c>
      <c r="AB53" s="18"/>
      <c r="AC53" s="18"/>
      <c r="AD53" s="24"/>
      <c r="AE53" s="25"/>
      <c r="AF53" s="26"/>
      <c r="AG53" s="240"/>
      <c r="AH53" s="21" t="str">
        <f>IF(LEN(geplaatst!B19)&gt;3,geplaatst!B19,"")</f>
        <v/>
      </c>
      <c r="AI53" s="42"/>
      <c r="AJ53" s="48"/>
      <c r="AK53" s="49"/>
      <c r="AL53" s="18"/>
      <c r="AM53" s="18"/>
      <c r="AN53" s="18"/>
      <c r="AO53" s="18"/>
      <c r="AP53" s="18"/>
      <c r="AQ53" s="18"/>
      <c r="AR53" s="18"/>
      <c r="AS53" s="25"/>
      <c r="AT53" s="18"/>
      <c r="AU53" s="18"/>
      <c r="AV53" s="18"/>
      <c r="AW53" s="18"/>
      <c r="AX53" s="18"/>
      <c r="AY53" s="18"/>
      <c r="AZ53" s="25"/>
      <c r="BA53" s="18"/>
      <c r="BB53" s="33"/>
    </row>
    <row r="54" spans="1:54" ht="15" customHeight="1" x14ac:dyDescent="0.3">
      <c r="A54" s="30">
        <v>48</v>
      </c>
      <c r="B54" s="60">
        <f t="shared" si="1"/>
        <v>46197</v>
      </c>
      <c r="C54" s="53">
        <v>46197</v>
      </c>
      <c r="D54" s="31">
        <v>0.16666666666666666</v>
      </c>
      <c r="E54" s="56" t="s">
        <v>97</v>
      </c>
      <c r="F54" s="44" t="str">
        <f>U71</f>
        <v>Colombia</v>
      </c>
      <c r="G54" s="22"/>
      <c r="H54" s="17"/>
      <c r="I54" s="43" t="str">
        <f>U69</f>
        <v>DR Congo</v>
      </c>
      <c r="K54" s="35" t="str">
        <f>CalcH!D25</f>
        <v>Saoedi-Arabië</v>
      </c>
      <c r="L54" s="36">
        <f>CalcH!H25</f>
        <v>0</v>
      </c>
      <c r="M54" s="36">
        <f>CalcH!I25</f>
        <v>0</v>
      </c>
      <c r="N54" s="36">
        <f>CalcH!J25</f>
        <v>0</v>
      </c>
      <c r="O54" s="36">
        <f>CalcH!K25</f>
        <v>0</v>
      </c>
      <c r="P54" s="36" t="str">
        <f>CalcH!F25 &amp; " - " &amp; CalcH!G25</f>
        <v>0 - 0</v>
      </c>
      <c r="Q54" s="37">
        <f>CalcH!E25</f>
        <v>0</v>
      </c>
      <c r="S54" s="61" t="str">
        <f t="shared" si="3"/>
        <v/>
      </c>
      <c r="Z54" s="239">
        <v>80</v>
      </c>
      <c r="AA54" s="20" t="str">
        <f>geplaatst!M3</f>
        <v/>
      </c>
      <c r="AB54" s="41"/>
      <c r="AC54" s="46"/>
      <c r="AD54" s="47"/>
      <c r="AE54" s="27"/>
      <c r="AF54" s="18"/>
      <c r="AG54" s="18"/>
      <c r="AH54" s="18"/>
      <c r="AI54" s="18"/>
      <c r="AJ54" s="18"/>
      <c r="AK54" s="18"/>
      <c r="AL54" s="18"/>
      <c r="AM54" s="18"/>
      <c r="AN54" s="18"/>
      <c r="AO54" s="18"/>
      <c r="AP54" s="18"/>
      <c r="AQ54" s="18"/>
      <c r="AR54" s="18"/>
      <c r="AS54" s="25"/>
      <c r="AT54" s="18"/>
      <c r="AU54" s="211">
        <v>46218</v>
      </c>
      <c r="AV54" s="213">
        <v>46218.875</v>
      </c>
      <c r="AW54" s="18"/>
      <c r="AX54" s="18"/>
      <c r="AY54" s="24"/>
      <c r="AZ54" s="25"/>
      <c r="BA54" s="18"/>
      <c r="BB54" s="33"/>
    </row>
    <row r="55" spans="1:54" x14ac:dyDescent="0.3">
      <c r="A55" s="14">
        <v>49</v>
      </c>
      <c r="B55" s="60">
        <f>C55</f>
        <v>46197</v>
      </c>
      <c r="C55" s="52">
        <v>46197</v>
      </c>
      <c r="D55" s="15">
        <v>0.875</v>
      </c>
      <c r="E55" s="55" t="s">
        <v>15</v>
      </c>
      <c r="F55" s="44" t="str">
        <f>U16</f>
        <v>Zwitserland</v>
      </c>
      <c r="G55" s="16"/>
      <c r="H55" s="17"/>
      <c r="I55" s="43" t="str">
        <f>U14</f>
        <v>Canada</v>
      </c>
      <c r="S55" s="61" t="str">
        <f t="shared" si="3"/>
        <v/>
      </c>
      <c r="Z55" s="240"/>
      <c r="AA55" s="21" t="str">
        <f>geplaatst!M5</f>
        <v/>
      </c>
      <c r="AB55" s="42"/>
      <c r="AC55" s="48"/>
      <c r="AD55" s="49"/>
      <c r="AE55" s="18"/>
      <c r="AF55" s="18"/>
      <c r="AG55" s="18"/>
      <c r="AH55" s="18"/>
      <c r="AI55" s="18"/>
      <c r="AJ55" s="18"/>
      <c r="AK55" s="18"/>
      <c r="AL55" s="18"/>
      <c r="AM55" s="18"/>
      <c r="AN55" s="18"/>
      <c r="AO55" s="18"/>
      <c r="AP55" s="18"/>
      <c r="AQ55" s="18"/>
      <c r="AR55" s="18"/>
      <c r="AS55" s="25"/>
      <c r="AT55" s="18"/>
      <c r="AU55" s="239">
        <v>102</v>
      </c>
      <c r="AV55" s="20" t="str">
        <f>IF(LEN(geplaatst!B36)&gt;3,geplaatst!B36,"")</f>
        <v/>
      </c>
      <c r="AW55" s="41"/>
      <c r="AX55" s="46"/>
      <c r="AY55" s="47"/>
      <c r="AZ55" s="27"/>
      <c r="BA55" s="18"/>
    </row>
    <row r="56" spans="1:54" ht="12.75" customHeight="1" x14ac:dyDescent="0.3">
      <c r="A56" s="14">
        <v>50</v>
      </c>
      <c r="B56" s="60">
        <f>C56</f>
        <v>46197</v>
      </c>
      <c r="C56" s="52">
        <v>46197</v>
      </c>
      <c r="D56" s="15">
        <v>0.875</v>
      </c>
      <c r="E56" s="55" t="s">
        <v>15</v>
      </c>
      <c r="F56" s="44" t="str">
        <f>U17</f>
        <v>Bosnië &amp; Herzegovina</v>
      </c>
      <c r="G56" s="16"/>
      <c r="H56" s="17"/>
      <c r="I56" s="43" t="str">
        <f>U15</f>
        <v>Qatar</v>
      </c>
      <c r="K56" s="38" t="s">
        <v>124</v>
      </c>
      <c r="L56" s="39" t="s">
        <v>263</v>
      </c>
      <c r="M56" s="39" t="s">
        <v>8</v>
      </c>
      <c r="N56" s="39" t="s">
        <v>7</v>
      </c>
      <c r="O56" s="39" t="s">
        <v>10</v>
      </c>
      <c r="P56" s="39" t="s">
        <v>148</v>
      </c>
      <c r="Q56" s="40" t="s">
        <v>264</v>
      </c>
      <c r="S56" s="61" t="str">
        <f t="shared" si="3"/>
        <v/>
      </c>
      <c r="U56" s="58" t="s">
        <v>21</v>
      </c>
      <c r="AA56" s="18"/>
      <c r="AB56" s="18"/>
      <c r="AC56" s="18"/>
      <c r="AD56" s="18"/>
      <c r="AE56" s="18"/>
      <c r="AF56" s="18"/>
      <c r="AG56" s="18"/>
      <c r="AH56" s="18"/>
      <c r="AI56" s="18"/>
      <c r="AJ56" s="18"/>
      <c r="AK56" s="18"/>
      <c r="AL56" s="18"/>
      <c r="AM56" s="18"/>
      <c r="AN56" s="18"/>
      <c r="AO56" s="18"/>
      <c r="AP56" s="18"/>
      <c r="AQ56" s="18"/>
      <c r="AR56" s="18"/>
      <c r="AS56" s="25"/>
      <c r="AT56" s="26"/>
      <c r="AU56" s="240"/>
      <c r="AV56" s="21" t="str">
        <f>IF(LEN(geplaatst!B37)&gt;3,geplaatst!B37,"")</f>
        <v/>
      </c>
      <c r="AW56" s="42"/>
      <c r="AX56" s="48"/>
      <c r="AY56" s="49"/>
    </row>
    <row r="57" spans="1:54" ht="12.75" customHeight="1" x14ac:dyDescent="0.3">
      <c r="A57" s="14">
        <v>51</v>
      </c>
      <c r="B57" s="60">
        <f t="shared" si="1"/>
        <v>46198</v>
      </c>
      <c r="C57" s="52">
        <v>46198</v>
      </c>
      <c r="D57" s="15">
        <v>0</v>
      </c>
      <c r="E57" s="55" t="s">
        <v>16</v>
      </c>
      <c r="F57" s="44" t="str">
        <f>U23</f>
        <v>Schotland</v>
      </c>
      <c r="G57" s="16"/>
      <c r="H57" s="17"/>
      <c r="I57" s="43" t="str">
        <f>U21</f>
        <v>Brazilië</v>
      </c>
      <c r="K57" s="35" t="str">
        <f>CalcI!D22</f>
        <v>Frankrijk</v>
      </c>
      <c r="L57" s="36">
        <f>CalcI!H22</f>
        <v>0</v>
      </c>
      <c r="M57" s="36">
        <f>CalcI!I22</f>
        <v>0</v>
      </c>
      <c r="N57" s="36">
        <f>CalcI!J22</f>
        <v>0</v>
      </c>
      <c r="O57" s="36">
        <f>CalcI!K22</f>
        <v>0</v>
      </c>
      <c r="P57" s="36" t="str">
        <f>CalcI!F22 &amp; " - " &amp; CalcI!G22</f>
        <v>0 - 0</v>
      </c>
      <c r="Q57" s="37">
        <f>CalcI!E22</f>
        <v>0</v>
      </c>
      <c r="S57" s="61" t="str">
        <f t="shared" si="3"/>
        <v/>
      </c>
      <c r="U57" s="58" t="s">
        <v>42</v>
      </c>
      <c r="Z57" s="211">
        <v>46207</v>
      </c>
      <c r="AA57" s="213">
        <v>46207</v>
      </c>
      <c r="AB57" s="18"/>
      <c r="AC57" s="18"/>
      <c r="AD57" s="29"/>
      <c r="AE57" s="18"/>
      <c r="AF57" s="18"/>
      <c r="AG57" s="18"/>
      <c r="AH57" s="18"/>
      <c r="AI57" s="18"/>
      <c r="AJ57" s="18"/>
      <c r="AK57" s="18"/>
      <c r="AL57" s="18"/>
      <c r="AM57" s="18"/>
      <c r="AN57" s="18"/>
      <c r="AO57" s="18"/>
      <c r="AP57" s="18"/>
      <c r="AQ57" s="18"/>
      <c r="AR57" s="18"/>
      <c r="AS57" s="25"/>
      <c r="AT57" s="18"/>
      <c r="AU57" s="18"/>
      <c r="AV57" s="18"/>
      <c r="AW57" s="18"/>
      <c r="AX57" s="18"/>
      <c r="AY57" s="18"/>
    </row>
    <row r="58" spans="1:54" x14ac:dyDescent="0.3">
      <c r="A58" s="14">
        <v>52</v>
      </c>
      <c r="B58" s="60">
        <f t="shared" si="1"/>
        <v>46198</v>
      </c>
      <c r="C58" s="52">
        <v>46198</v>
      </c>
      <c r="D58" s="15">
        <v>0</v>
      </c>
      <c r="E58" s="55" t="s">
        <v>16</v>
      </c>
      <c r="F58" s="44" t="str">
        <f>U22</f>
        <v>Marokko</v>
      </c>
      <c r="G58" s="16"/>
      <c r="H58" s="17"/>
      <c r="I58" s="43" t="str">
        <f>U20</f>
        <v>Haïti</v>
      </c>
      <c r="K58" s="35" t="str">
        <f>CalcI!D23</f>
        <v>Senegal</v>
      </c>
      <c r="L58" s="36">
        <f>CalcI!H23</f>
        <v>0</v>
      </c>
      <c r="M58" s="36">
        <f>CalcI!I23</f>
        <v>0</v>
      </c>
      <c r="N58" s="36">
        <f>CalcI!J23</f>
        <v>0</v>
      </c>
      <c r="O58" s="36">
        <f>CalcI!K23</f>
        <v>0</v>
      </c>
      <c r="P58" s="36" t="str">
        <f>CalcI!F23 &amp; " - " &amp; CalcI!G23</f>
        <v>0 - 0</v>
      </c>
      <c r="Q58" s="37">
        <f>CalcI!E23</f>
        <v>0</v>
      </c>
      <c r="S58" s="61" t="str">
        <f t="shared" si="3"/>
        <v/>
      </c>
      <c r="U58" s="58" t="s">
        <v>108</v>
      </c>
      <c r="Z58" s="239">
        <v>86</v>
      </c>
      <c r="AA58" s="20" t="str">
        <f>geplaatst!K3</f>
        <v/>
      </c>
      <c r="AB58" s="41"/>
      <c r="AC58" s="46"/>
      <c r="AD58" s="47"/>
      <c r="AE58" s="18"/>
      <c r="AF58" s="18"/>
      <c r="AG58" s="18"/>
      <c r="AH58" s="18"/>
      <c r="AI58" s="18"/>
      <c r="AJ58" s="18"/>
      <c r="AK58" s="18"/>
      <c r="AL58" s="18"/>
      <c r="AM58" s="18"/>
      <c r="AN58" s="18"/>
      <c r="AO58" s="18"/>
      <c r="AP58" s="18"/>
      <c r="AQ58" s="18"/>
      <c r="AR58" s="18"/>
      <c r="AS58" s="25"/>
      <c r="AT58" s="18"/>
      <c r="AU58" s="18"/>
      <c r="AV58" s="18"/>
      <c r="AW58" s="18"/>
      <c r="AX58" s="18"/>
      <c r="AY58" s="18"/>
    </row>
    <row r="59" spans="1:54" ht="12.75" customHeight="1" x14ac:dyDescent="0.3">
      <c r="A59" s="30">
        <v>53</v>
      </c>
      <c r="B59" s="60">
        <f t="shared" si="1"/>
        <v>46198</v>
      </c>
      <c r="C59" s="52">
        <v>46198</v>
      </c>
      <c r="D59" s="15">
        <v>0.125</v>
      </c>
      <c r="E59" s="55" t="s">
        <v>94</v>
      </c>
      <c r="F59" s="44" t="str">
        <f>U11</f>
        <v>Tsjechië</v>
      </c>
      <c r="G59" s="16"/>
      <c r="H59" s="17"/>
      <c r="I59" s="43" t="str">
        <f>U8</f>
        <v>Mexico</v>
      </c>
      <c r="K59" s="35" t="str">
        <f>CalcI!D24</f>
        <v>Noorwegen</v>
      </c>
      <c r="L59" s="36">
        <f>CalcI!H24</f>
        <v>0</v>
      </c>
      <c r="M59" s="36">
        <f>CalcI!I24</f>
        <v>0</v>
      </c>
      <c r="N59" s="36">
        <f>CalcI!J24</f>
        <v>0</v>
      </c>
      <c r="O59" s="36">
        <f>CalcI!K24</f>
        <v>0</v>
      </c>
      <c r="P59" s="36" t="str">
        <f>CalcI!F24 &amp; " - " &amp; CalcI!G24</f>
        <v>0 - 0</v>
      </c>
      <c r="Q59" s="37">
        <f>CalcI!E24</f>
        <v>0</v>
      </c>
      <c r="S59" s="61" t="str">
        <f t="shared" si="3"/>
        <v/>
      </c>
      <c r="U59" s="58" t="s">
        <v>109</v>
      </c>
      <c r="Z59" s="240"/>
      <c r="AA59" s="21" t="str">
        <f>geplaatst!I4</f>
        <v/>
      </c>
      <c r="AB59" s="42"/>
      <c r="AC59" s="48"/>
      <c r="AD59" s="49"/>
      <c r="AE59" s="23"/>
      <c r="AF59" s="18"/>
      <c r="AG59" s="211">
        <v>46210</v>
      </c>
      <c r="AH59" s="213">
        <v>46210.75</v>
      </c>
      <c r="AI59" s="18"/>
      <c r="AJ59" s="18"/>
      <c r="AK59" s="24"/>
      <c r="AL59" s="18"/>
      <c r="AM59" s="18"/>
      <c r="AN59" s="18"/>
      <c r="AO59" s="18"/>
      <c r="AP59" s="18"/>
      <c r="AQ59" s="18"/>
      <c r="AR59" s="18"/>
      <c r="AS59" s="25"/>
      <c r="AT59" s="18"/>
      <c r="AU59" s="18"/>
      <c r="AV59" s="18"/>
      <c r="AW59" s="18"/>
      <c r="AX59" s="18"/>
      <c r="AY59" s="18"/>
    </row>
    <row r="60" spans="1:54" ht="12.75" customHeight="1" x14ac:dyDescent="0.3">
      <c r="A60" s="14">
        <v>54</v>
      </c>
      <c r="B60" s="60">
        <f t="shared" si="1"/>
        <v>46198</v>
      </c>
      <c r="C60" s="52">
        <v>46198</v>
      </c>
      <c r="D60" s="15">
        <v>0.125</v>
      </c>
      <c r="E60" s="55" t="s">
        <v>94</v>
      </c>
      <c r="F60" s="44" t="str">
        <f>U10</f>
        <v>Zuid-Afrika</v>
      </c>
      <c r="G60" s="16"/>
      <c r="H60" s="17"/>
      <c r="I60" s="43" t="str">
        <f>U9</f>
        <v>Zuid-Korea</v>
      </c>
      <c r="K60" s="35" t="str">
        <f>CalcI!D25</f>
        <v>Irak</v>
      </c>
      <c r="L60" s="36">
        <f>CalcI!H25</f>
        <v>0</v>
      </c>
      <c r="M60" s="36">
        <f>CalcI!I25</f>
        <v>0</v>
      </c>
      <c r="N60" s="36">
        <f>CalcI!J25</f>
        <v>0</v>
      </c>
      <c r="O60" s="36">
        <f>CalcI!K25</f>
        <v>0</v>
      </c>
      <c r="P60" s="36" t="str">
        <f>CalcI!F25 &amp; " - " &amp; CalcI!G25</f>
        <v>0 - 0</v>
      </c>
      <c r="Q60" s="37">
        <f>CalcI!E25</f>
        <v>0</v>
      </c>
      <c r="S60" s="61" t="str">
        <f t="shared" si="3"/>
        <v/>
      </c>
      <c r="Z60" s="18"/>
      <c r="AA60" s="18"/>
      <c r="AB60" s="18"/>
      <c r="AC60" s="18"/>
      <c r="AD60" s="18"/>
      <c r="AE60" s="25"/>
      <c r="AF60" s="18"/>
      <c r="AG60" s="239">
        <v>95</v>
      </c>
      <c r="AH60" s="20" t="str">
        <f>IF(LEN(geplaatst!B20)&gt;3,geplaatst!B20,"")</f>
        <v/>
      </c>
      <c r="AI60" s="41"/>
      <c r="AJ60" s="46"/>
      <c r="AK60" s="47"/>
      <c r="AL60" s="18"/>
      <c r="AM60" s="18"/>
      <c r="AN60" s="18"/>
      <c r="AO60" s="18"/>
      <c r="AP60" s="18"/>
      <c r="AQ60" s="18"/>
      <c r="AR60" s="18"/>
      <c r="AS60" s="25"/>
      <c r="AT60" s="18"/>
      <c r="AU60" s="18"/>
      <c r="AV60" s="18"/>
      <c r="AW60" s="18"/>
      <c r="AX60" s="18"/>
      <c r="AY60" s="18"/>
    </row>
    <row r="61" spans="1:54" ht="12.75" customHeight="1" x14ac:dyDescent="0.3">
      <c r="A61" s="14">
        <v>55</v>
      </c>
      <c r="B61" s="60">
        <f t="shared" si="1"/>
        <v>46198</v>
      </c>
      <c r="C61" s="52">
        <v>46198</v>
      </c>
      <c r="D61" s="15">
        <v>0.91666666666666663</v>
      </c>
      <c r="E61" s="55" t="s">
        <v>12</v>
      </c>
      <c r="F61" s="44" t="str">
        <f>U35</f>
        <v>Curaçao</v>
      </c>
      <c r="G61" s="16"/>
      <c r="H61" s="17"/>
      <c r="I61" s="43" t="str">
        <f>U32</f>
        <v>Ivoorkust</v>
      </c>
      <c r="S61" s="61" t="str">
        <f t="shared" si="3"/>
        <v/>
      </c>
      <c r="Z61" s="211">
        <v>46206</v>
      </c>
      <c r="AA61" s="213">
        <v>46206.833333333336</v>
      </c>
      <c r="AB61" s="18"/>
      <c r="AC61" s="18"/>
      <c r="AD61" s="24"/>
      <c r="AE61" s="25"/>
      <c r="AF61" s="26"/>
      <c r="AG61" s="240"/>
      <c r="AH61" s="21" t="str">
        <f>IF(LEN(geplaatst!B21)&gt;3,geplaatst!B21,"")</f>
        <v/>
      </c>
      <c r="AI61" s="42"/>
      <c r="AJ61" s="48"/>
      <c r="AK61" s="49"/>
      <c r="AL61" s="23"/>
      <c r="AM61" s="18"/>
      <c r="AN61" s="18"/>
      <c r="AO61" s="18"/>
      <c r="AP61" s="18"/>
      <c r="AQ61" s="18"/>
      <c r="AR61" s="18"/>
      <c r="AS61" s="25"/>
      <c r="AT61" s="18"/>
      <c r="AU61" s="18"/>
      <c r="AV61" s="18"/>
      <c r="AW61" s="18"/>
      <c r="AX61" s="18"/>
      <c r="AY61" s="18"/>
    </row>
    <row r="62" spans="1:54" ht="12.75" customHeight="1" x14ac:dyDescent="0.3">
      <c r="A62" s="14">
        <v>56</v>
      </c>
      <c r="B62" s="60">
        <f t="shared" si="1"/>
        <v>46198</v>
      </c>
      <c r="C62" s="52">
        <v>46198</v>
      </c>
      <c r="D62" s="15">
        <v>0.91666666666666663</v>
      </c>
      <c r="E62" s="55" t="s">
        <v>12</v>
      </c>
      <c r="F62" s="44" t="str">
        <f>U33</f>
        <v>Ecuador</v>
      </c>
      <c r="G62" s="16"/>
      <c r="H62" s="17"/>
      <c r="I62" s="43" t="str">
        <f>U34</f>
        <v>Duitsland</v>
      </c>
      <c r="K62" s="38" t="s">
        <v>125</v>
      </c>
      <c r="L62" s="39" t="s">
        <v>263</v>
      </c>
      <c r="M62" s="39" t="s">
        <v>8</v>
      </c>
      <c r="N62" s="39" t="s">
        <v>7</v>
      </c>
      <c r="O62" s="39" t="s">
        <v>10</v>
      </c>
      <c r="P62" s="39" t="s">
        <v>148</v>
      </c>
      <c r="Q62" s="40" t="s">
        <v>264</v>
      </c>
      <c r="S62" s="61" t="str">
        <f t="shared" si="3"/>
        <v/>
      </c>
      <c r="U62" s="58" t="s">
        <v>22</v>
      </c>
      <c r="Z62" s="239">
        <v>88</v>
      </c>
      <c r="AA62" s="20" t="str">
        <f>geplaatst!E4</f>
        <v/>
      </c>
      <c r="AB62" s="41"/>
      <c r="AC62" s="46"/>
      <c r="AD62" s="47"/>
      <c r="AE62" s="27"/>
      <c r="AF62" s="18"/>
      <c r="AG62" s="18"/>
      <c r="AH62" s="18"/>
      <c r="AI62" s="18"/>
      <c r="AJ62" s="18"/>
      <c r="AK62" s="18"/>
      <c r="AL62" s="25"/>
      <c r="AM62" s="18"/>
      <c r="AN62" s="18"/>
      <c r="AO62" s="18"/>
      <c r="AP62" s="18"/>
      <c r="AQ62" s="18"/>
      <c r="AR62" s="18"/>
      <c r="AS62" s="25"/>
      <c r="AT62" s="18"/>
      <c r="BB62" s="33"/>
    </row>
    <row r="63" spans="1:54" ht="12.75" customHeight="1" x14ac:dyDescent="0.3">
      <c r="A63" s="14">
        <v>57</v>
      </c>
      <c r="B63" s="60">
        <f t="shared" si="1"/>
        <v>46199</v>
      </c>
      <c r="C63" s="52">
        <v>46199</v>
      </c>
      <c r="D63" s="15">
        <v>4.1666666666666664E-2</v>
      </c>
      <c r="E63" s="55" t="s">
        <v>9</v>
      </c>
      <c r="F63" s="44" t="str">
        <f>U39</f>
        <v>Japan</v>
      </c>
      <c r="G63" s="16"/>
      <c r="H63" s="17"/>
      <c r="I63" s="43" t="str">
        <f>U41</f>
        <v>Zweden</v>
      </c>
      <c r="K63" s="35" t="str">
        <f>CalcJ!D22</f>
        <v>Argentinië</v>
      </c>
      <c r="L63" s="36">
        <f>CalcJ!H22</f>
        <v>0</v>
      </c>
      <c r="M63" s="36">
        <f>CalcJ!I22</f>
        <v>0</v>
      </c>
      <c r="N63" s="36">
        <f>CalcJ!J22</f>
        <v>0</v>
      </c>
      <c r="O63" s="36">
        <f>CalcJ!K22</f>
        <v>0</v>
      </c>
      <c r="P63" s="36" t="str">
        <f>CalcJ!F22 &amp; " - " &amp; CalcJ!G22</f>
        <v>0 - 0</v>
      </c>
      <c r="Q63" s="37">
        <f>CalcJ!E22</f>
        <v>0</v>
      </c>
      <c r="S63" s="61" t="str">
        <f t="shared" si="3"/>
        <v/>
      </c>
      <c r="U63" s="58" t="s">
        <v>110</v>
      </c>
      <c r="Z63" s="240"/>
      <c r="AA63" s="21" t="str">
        <f>geplaatst!H4</f>
        <v/>
      </c>
      <c r="AB63" s="42"/>
      <c r="AC63" s="48"/>
      <c r="AD63" s="49"/>
      <c r="AE63" s="18"/>
      <c r="AF63" s="18"/>
      <c r="AG63" s="18"/>
      <c r="AH63" s="18"/>
      <c r="AI63" s="18"/>
      <c r="AJ63" s="18"/>
      <c r="AK63" s="18"/>
      <c r="AL63" s="25"/>
      <c r="AM63" s="18"/>
      <c r="AN63" s="211">
        <v>46215</v>
      </c>
      <c r="AO63" s="213">
        <v>46215.125</v>
      </c>
      <c r="AP63" s="18"/>
      <c r="AQ63" s="18"/>
      <c r="AR63" s="24"/>
      <c r="AS63" s="25"/>
      <c r="AT63" s="18"/>
      <c r="BB63" s="2"/>
    </row>
    <row r="64" spans="1:54" ht="12.75" customHeight="1" x14ac:dyDescent="0.3">
      <c r="A64" s="30">
        <v>58</v>
      </c>
      <c r="B64" s="60">
        <f t="shared" si="1"/>
        <v>46199</v>
      </c>
      <c r="C64" s="52">
        <v>46199</v>
      </c>
      <c r="D64" s="15">
        <v>4.1666666666666664E-2</v>
      </c>
      <c r="E64" s="55" t="s">
        <v>9</v>
      </c>
      <c r="F64" s="44" t="str">
        <f>U40</f>
        <v>Tunesië</v>
      </c>
      <c r="G64" s="16"/>
      <c r="H64" s="17"/>
      <c r="I64" s="43" t="str">
        <f>U38</f>
        <v>Nederland</v>
      </c>
      <c r="K64" s="35" t="str">
        <f>CalcJ!D23</f>
        <v>Algerije</v>
      </c>
      <c r="L64" s="36">
        <f>CalcJ!H23</f>
        <v>0</v>
      </c>
      <c r="M64" s="36">
        <f>CalcJ!I23</f>
        <v>0</v>
      </c>
      <c r="N64" s="36">
        <f>CalcJ!J23</f>
        <v>0</v>
      </c>
      <c r="O64" s="36">
        <f>CalcJ!K23</f>
        <v>0</v>
      </c>
      <c r="P64" s="36" t="str">
        <f>CalcJ!F23 &amp; " - " &amp; CalcJ!G23</f>
        <v>0 - 0</v>
      </c>
      <c r="Q64" s="37">
        <f>CalcJ!E23</f>
        <v>0</v>
      </c>
      <c r="S64" s="61" t="str">
        <f t="shared" si="3"/>
        <v/>
      </c>
      <c r="U64" s="58" t="s">
        <v>85</v>
      </c>
      <c r="Z64" s="18"/>
      <c r="AA64" s="18"/>
      <c r="AB64" s="18"/>
      <c r="AC64" s="18"/>
      <c r="AD64" s="18"/>
      <c r="AE64" s="18"/>
      <c r="AF64" s="18"/>
      <c r="AG64" s="18"/>
      <c r="AH64" s="18"/>
      <c r="AI64" s="18"/>
      <c r="AJ64" s="18"/>
      <c r="AK64" s="18"/>
      <c r="AL64" s="25"/>
      <c r="AM64" s="18"/>
      <c r="AN64" s="239">
        <v>100</v>
      </c>
      <c r="AO64" s="20" t="str">
        <f>IF(LEN(geplaatst!B31)&gt;3,geplaatst!B31,"")</f>
        <v/>
      </c>
      <c r="AP64" s="41"/>
      <c r="AQ64" s="46"/>
      <c r="AR64" s="47"/>
      <c r="AS64" s="27"/>
      <c r="AT64" s="18"/>
    </row>
    <row r="65" spans="1:54" ht="12.75" customHeight="1" x14ac:dyDescent="0.3">
      <c r="A65" s="14">
        <v>59</v>
      </c>
      <c r="B65" s="60">
        <f t="shared" si="1"/>
        <v>46199</v>
      </c>
      <c r="C65" s="52">
        <v>46199</v>
      </c>
      <c r="D65" s="15">
        <v>0.16666666666666666</v>
      </c>
      <c r="E65" s="55" t="s">
        <v>13</v>
      </c>
      <c r="F65" s="44" t="str">
        <f>U29</f>
        <v>Turkije</v>
      </c>
      <c r="G65" s="16"/>
      <c r="H65" s="17"/>
      <c r="I65" s="43" t="str">
        <f>U26</f>
        <v>Verenigde Staten</v>
      </c>
      <c r="K65" s="35" t="str">
        <f>CalcJ!D24</f>
        <v>Oostenrijk</v>
      </c>
      <c r="L65" s="36">
        <f>CalcJ!H24</f>
        <v>0</v>
      </c>
      <c r="M65" s="36">
        <f>CalcJ!I24</f>
        <v>0</v>
      </c>
      <c r="N65" s="36">
        <f>CalcJ!J24</f>
        <v>0</v>
      </c>
      <c r="O65" s="36">
        <f>CalcJ!K24</f>
        <v>0</v>
      </c>
      <c r="P65" s="36" t="str">
        <f>CalcJ!F24 &amp; " - " &amp; CalcJ!G24</f>
        <v>0 - 0</v>
      </c>
      <c r="Q65" s="37">
        <f>CalcJ!E24</f>
        <v>0</v>
      </c>
      <c r="S65" s="61" t="str">
        <f t="shared" si="3"/>
        <v/>
      </c>
      <c r="U65" s="58" t="s">
        <v>111</v>
      </c>
      <c r="Z65" s="211">
        <v>46206</v>
      </c>
      <c r="AA65" s="213">
        <v>46206.208333333336</v>
      </c>
      <c r="AB65" s="18"/>
      <c r="AC65" s="18"/>
      <c r="AD65" s="24"/>
      <c r="AE65" s="18"/>
      <c r="AF65" s="18"/>
      <c r="AG65" s="18"/>
      <c r="AH65" s="18"/>
      <c r="AI65" s="18"/>
      <c r="AJ65" s="18"/>
      <c r="AK65" s="18"/>
      <c r="AL65" s="25"/>
      <c r="AM65" s="26"/>
      <c r="AN65" s="240"/>
      <c r="AO65" s="21" t="str">
        <f>IF(LEN(geplaatst!B32)&gt;3,geplaatst!B32,"")</f>
        <v/>
      </c>
      <c r="AP65" s="42"/>
      <c r="AQ65" s="48"/>
      <c r="AR65" s="49"/>
      <c r="AS65" s="18"/>
      <c r="AT65" s="18"/>
    </row>
    <row r="66" spans="1:54" ht="12.75" customHeight="1" x14ac:dyDescent="0.3">
      <c r="A66" s="14">
        <v>60</v>
      </c>
      <c r="B66" s="60">
        <f t="shared" si="1"/>
        <v>46199</v>
      </c>
      <c r="C66" s="52">
        <v>46199</v>
      </c>
      <c r="D66" s="15">
        <v>0.16666666666666666</v>
      </c>
      <c r="E66" s="55" t="s">
        <v>13</v>
      </c>
      <c r="F66" s="44" t="str">
        <f>U27</f>
        <v>Paraguay</v>
      </c>
      <c r="G66" s="16"/>
      <c r="H66" s="17"/>
      <c r="I66" s="43" t="str">
        <f>U28</f>
        <v>Australië</v>
      </c>
      <c r="K66" s="35" t="str">
        <f>CalcJ!D25</f>
        <v>Jordanië</v>
      </c>
      <c r="L66" s="36">
        <f>CalcJ!H25</f>
        <v>0</v>
      </c>
      <c r="M66" s="36">
        <f>CalcJ!I25</f>
        <v>0</v>
      </c>
      <c r="N66" s="36">
        <f>CalcJ!J25</f>
        <v>0</v>
      </c>
      <c r="O66" s="36">
        <f>CalcJ!K25</f>
        <v>0</v>
      </c>
      <c r="P66" s="36" t="str">
        <f>CalcJ!F25 &amp; " - " &amp; CalcJ!G25</f>
        <v>0 - 0</v>
      </c>
      <c r="Q66" s="37">
        <f>CalcJ!E25</f>
        <v>0</v>
      </c>
      <c r="S66" s="61" t="str">
        <f t="shared" si="3"/>
        <v/>
      </c>
      <c r="Z66" s="239">
        <v>85</v>
      </c>
      <c r="AA66" s="20" t="str">
        <f>geplaatst!C3</f>
        <v/>
      </c>
      <c r="AB66" s="41"/>
      <c r="AC66" s="46"/>
      <c r="AD66" s="47"/>
      <c r="AE66" s="18"/>
      <c r="AF66" s="18"/>
      <c r="AG66" s="18"/>
      <c r="AH66" s="18"/>
      <c r="AI66" s="18"/>
      <c r="AJ66" s="18"/>
      <c r="AK66" s="18"/>
      <c r="AL66" s="25"/>
      <c r="AM66" s="18"/>
      <c r="AN66" s="18"/>
      <c r="AO66" s="18"/>
      <c r="AP66" s="18"/>
      <c r="AQ66" s="18"/>
      <c r="AR66" s="18"/>
      <c r="AS66" s="18"/>
      <c r="AT66" s="18"/>
    </row>
    <row r="67" spans="1:54" ht="12.75" customHeight="1" x14ac:dyDescent="0.3">
      <c r="A67" s="14">
        <v>61</v>
      </c>
      <c r="B67" s="60">
        <f t="shared" si="1"/>
        <v>46199</v>
      </c>
      <c r="C67" s="52">
        <v>46199</v>
      </c>
      <c r="D67" s="15">
        <v>0.875</v>
      </c>
      <c r="E67" s="55" t="s">
        <v>14</v>
      </c>
      <c r="F67" s="44" t="str">
        <f>U58</f>
        <v>Noorwegen</v>
      </c>
      <c r="G67" s="16"/>
      <c r="H67" s="17"/>
      <c r="I67" s="43" t="str">
        <f>U56</f>
        <v>Frankrijk</v>
      </c>
      <c r="S67" s="61" t="str">
        <f t="shared" si="3"/>
        <v/>
      </c>
      <c r="Z67" s="240"/>
      <c r="AA67" s="21" t="str">
        <f>geplaatst!C5</f>
        <v/>
      </c>
      <c r="AB67" s="42"/>
      <c r="AC67" s="48"/>
      <c r="AD67" s="49"/>
      <c r="AE67" s="23"/>
      <c r="AF67" s="18"/>
      <c r="AG67" s="211">
        <v>46210</v>
      </c>
      <c r="AH67" s="213">
        <v>46210.916666666664</v>
      </c>
      <c r="AI67" s="18"/>
      <c r="AJ67" s="18"/>
      <c r="AK67" s="24"/>
      <c r="AL67" s="25"/>
      <c r="AM67" s="18"/>
      <c r="AN67" s="18"/>
      <c r="AO67" s="18"/>
      <c r="AP67" s="18"/>
      <c r="AQ67" s="18"/>
      <c r="AR67" s="18"/>
      <c r="AS67" s="18"/>
      <c r="AT67" s="18"/>
    </row>
    <row r="68" spans="1:54" ht="12.75" customHeight="1" x14ac:dyDescent="0.3">
      <c r="A68" s="14">
        <v>62</v>
      </c>
      <c r="B68" s="60">
        <f t="shared" si="1"/>
        <v>46199</v>
      </c>
      <c r="C68" s="52">
        <v>46199</v>
      </c>
      <c r="D68" s="15">
        <v>0.875</v>
      </c>
      <c r="E68" s="55" t="s">
        <v>14</v>
      </c>
      <c r="F68" s="44" t="str">
        <f>U57</f>
        <v>Senegal</v>
      </c>
      <c r="G68" s="16"/>
      <c r="H68" s="17"/>
      <c r="I68" s="43" t="str">
        <f>U59</f>
        <v>Irak</v>
      </c>
      <c r="K68" s="38" t="s">
        <v>126</v>
      </c>
      <c r="L68" s="39" t="s">
        <v>263</v>
      </c>
      <c r="M68" s="39" t="s">
        <v>8</v>
      </c>
      <c r="N68" s="39" t="s">
        <v>7</v>
      </c>
      <c r="O68" s="39" t="s">
        <v>10</v>
      </c>
      <c r="P68" s="39" t="s">
        <v>148</v>
      </c>
      <c r="Q68" s="40" t="s">
        <v>264</v>
      </c>
      <c r="S68" s="61" t="str">
        <f t="shared" si="3"/>
        <v/>
      </c>
      <c r="U68" s="58" t="s">
        <v>32</v>
      </c>
      <c r="Z68" s="18"/>
      <c r="AA68" s="18"/>
      <c r="AB68" s="18"/>
      <c r="AC68" s="18"/>
      <c r="AD68" s="18"/>
      <c r="AE68" s="25"/>
      <c r="AF68" s="18"/>
      <c r="AG68" s="239">
        <v>96</v>
      </c>
      <c r="AH68" s="20" t="str">
        <f>IF(LEN(geplaatst!B22)&gt;3,geplaatst!B22,"")</f>
        <v/>
      </c>
      <c r="AI68" s="41"/>
      <c r="AJ68" s="46"/>
      <c r="AK68" s="47"/>
      <c r="AL68" s="27"/>
      <c r="AM68" s="18"/>
      <c r="AN68" s="18"/>
      <c r="AO68" s="18"/>
      <c r="AP68" s="18"/>
      <c r="AQ68" s="18"/>
      <c r="AR68" s="18"/>
      <c r="AS68" s="18"/>
      <c r="AT68" s="18"/>
    </row>
    <row r="69" spans="1:54" ht="12.75" customHeight="1" x14ac:dyDescent="0.3">
      <c r="A69" s="14">
        <v>63</v>
      </c>
      <c r="B69" s="60">
        <f>C69</f>
        <v>46200</v>
      </c>
      <c r="C69" s="52">
        <v>46200</v>
      </c>
      <c r="D69" s="15">
        <v>8.3333333333333329E-2</v>
      </c>
      <c r="E69" s="55" t="s">
        <v>11</v>
      </c>
      <c r="F69" s="44" t="str">
        <f>U51</f>
        <v>Kaapverdië</v>
      </c>
      <c r="G69" s="16"/>
      <c r="H69" s="17"/>
      <c r="I69" s="43" t="str">
        <f>U53</f>
        <v>Saoedi-Arabië</v>
      </c>
      <c r="K69" s="35" t="str">
        <f>CalcK!D22</f>
        <v>Portugal</v>
      </c>
      <c r="L69" s="36">
        <f>CalcK!H22</f>
        <v>0</v>
      </c>
      <c r="M69" s="36">
        <f>CalcK!I22</f>
        <v>0</v>
      </c>
      <c r="N69" s="36">
        <f>CalcK!J22</f>
        <v>0</v>
      </c>
      <c r="O69" s="36">
        <f>CalcK!K22</f>
        <v>0</v>
      </c>
      <c r="P69" s="36" t="str">
        <f>CalcK!F22 &amp; " - " &amp; CalcK!G22</f>
        <v>0 - 0</v>
      </c>
      <c r="Q69" s="37">
        <f>CalcK!E22</f>
        <v>0</v>
      </c>
      <c r="S69" s="61" t="str">
        <f t="shared" si="3"/>
        <v/>
      </c>
      <c r="U69" s="58" t="s">
        <v>115</v>
      </c>
      <c r="Z69" s="211">
        <v>46207</v>
      </c>
      <c r="AA69" s="213">
        <v>46207.145833333336</v>
      </c>
      <c r="AB69" s="18"/>
      <c r="AC69" s="18"/>
      <c r="AD69" s="24"/>
      <c r="AE69" s="25"/>
      <c r="AF69" s="26"/>
      <c r="AG69" s="240"/>
      <c r="AH69" s="21" t="str">
        <f>IF(LEN(geplaatst!B23)&gt;3,geplaatst!B23,"")</f>
        <v/>
      </c>
      <c r="AI69" s="42"/>
      <c r="AJ69" s="48"/>
      <c r="AK69" s="49"/>
      <c r="AL69" s="18"/>
      <c r="AM69" s="18"/>
      <c r="AN69" s="18"/>
      <c r="AO69" s="18"/>
      <c r="AP69" s="18"/>
      <c r="AQ69" s="18"/>
      <c r="AR69" s="18"/>
      <c r="AS69" s="18"/>
      <c r="AT69" s="18"/>
      <c r="AU69" s="18"/>
      <c r="AV69" s="18"/>
      <c r="AW69" s="18"/>
      <c r="AX69" s="18"/>
      <c r="AY69" s="18"/>
    </row>
    <row r="70" spans="1:54" ht="12.75" customHeight="1" x14ac:dyDescent="0.3">
      <c r="A70" s="14">
        <v>64</v>
      </c>
      <c r="B70" s="60">
        <f>C70</f>
        <v>46200</v>
      </c>
      <c r="C70" s="52">
        <v>46200</v>
      </c>
      <c r="D70" s="15">
        <v>8.3333333333333329E-2</v>
      </c>
      <c r="E70" s="55" t="s">
        <v>11</v>
      </c>
      <c r="F70" s="44" t="str">
        <f>U50</f>
        <v>Uruguay</v>
      </c>
      <c r="G70" s="16"/>
      <c r="H70" s="17"/>
      <c r="I70" s="43" t="str">
        <f>U52</f>
        <v>Spanje</v>
      </c>
      <c r="K70" s="35" t="str">
        <f>CalcK!D23</f>
        <v>DR Congo</v>
      </c>
      <c r="L70" s="36">
        <f>CalcK!H23</f>
        <v>0</v>
      </c>
      <c r="M70" s="36">
        <f>CalcK!I23</f>
        <v>0</v>
      </c>
      <c r="N70" s="36">
        <f>CalcK!J23</f>
        <v>0</v>
      </c>
      <c r="O70" s="36">
        <f>CalcK!K23</f>
        <v>0</v>
      </c>
      <c r="P70" s="36" t="str">
        <f>CalcK!F23 &amp; " - " &amp; CalcK!G23</f>
        <v>0 - 0</v>
      </c>
      <c r="Q70" s="37">
        <f>CalcK!E23</f>
        <v>0</v>
      </c>
      <c r="S70" s="61" t="str">
        <f t="shared" si="3"/>
        <v/>
      </c>
      <c r="U70" s="58" t="s">
        <v>113</v>
      </c>
      <c r="Z70" s="239">
        <v>87</v>
      </c>
      <c r="AA70" s="20" t="str">
        <f>geplaatst!L3</f>
        <v/>
      </c>
      <c r="AB70" s="41"/>
      <c r="AC70" s="46"/>
      <c r="AD70" s="47"/>
      <c r="AE70" s="27"/>
      <c r="AF70" s="18"/>
      <c r="AL70" s="18"/>
      <c r="AM70" s="18"/>
      <c r="AN70" s="18"/>
      <c r="AO70" s="18"/>
      <c r="AP70" s="18"/>
      <c r="AQ70" s="18"/>
      <c r="AR70" s="18"/>
      <c r="AS70" s="18"/>
      <c r="AT70" s="18"/>
      <c r="AU70" s="18"/>
      <c r="AV70" s="18"/>
      <c r="AW70" s="18"/>
      <c r="AX70" s="18"/>
      <c r="AY70" s="18"/>
    </row>
    <row r="71" spans="1:54" ht="12.75" customHeight="1" x14ac:dyDescent="0.3">
      <c r="A71" s="30">
        <v>65</v>
      </c>
      <c r="B71" s="60">
        <f t="shared" si="1"/>
        <v>46200</v>
      </c>
      <c r="C71" s="52">
        <v>46200</v>
      </c>
      <c r="D71" s="15">
        <v>0.20833333333333334</v>
      </c>
      <c r="E71" s="55" t="s">
        <v>7</v>
      </c>
      <c r="F71" s="44" t="str">
        <f>U47</f>
        <v>Egypte</v>
      </c>
      <c r="G71" s="16"/>
      <c r="H71" s="17"/>
      <c r="I71" s="43" t="str">
        <f>U44</f>
        <v>Iran</v>
      </c>
      <c r="K71" s="35" t="str">
        <f>CalcK!D24</f>
        <v>Oezbekistan</v>
      </c>
      <c r="L71" s="36">
        <f>CalcK!H24</f>
        <v>0</v>
      </c>
      <c r="M71" s="36">
        <f>CalcK!I24</f>
        <v>0</v>
      </c>
      <c r="N71" s="36">
        <f>CalcK!J24</f>
        <v>0</v>
      </c>
      <c r="O71" s="36">
        <f>CalcK!K24</f>
        <v>0</v>
      </c>
      <c r="P71" s="36" t="str">
        <f>CalcK!F24 &amp; " - " &amp; CalcK!G24</f>
        <v>0 - 0</v>
      </c>
      <c r="Q71" s="37">
        <f>CalcK!E24</f>
        <v>0</v>
      </c>
      <c r="S71" s="61" t="str">
        <f t="shared" ref="S71:S78" si="4">IF(OR(G71="",H71=""),"",IF(G71&gt;H71,1,IF(G71&lt;H71,-1,0)))</f>
        <v/>
      </c>
      <c r="U71" s="58" t="s">
        <v>114</v>
      </c>
      <c r="Z71" s="240"/>
      <c r="AA71" s="21" t="str">
        <f>geplaatst!L5</f>
        <v/>
      </c>
      <c r="AB71" s="42"/>
      <c r="AC71" s="48"/>
      <c r="AD71" s="49"/>
      <c r="AE71" s="18"/>
      <c r="AF71" s="18"/>
      <c r="AN71" s="18"/>
      <c r="AO71" s="18"/>
      <c r="AP71" s="18"/>
      <c r="AQ71" s="18"/>
      <c r="AR71" s="18"/>
      <c r="AS71" s="18"/>
      <c r="AT71" s="18"/>
      <c r="AU71" s="18"/>
      <c r="AV71" s="18"/>
      <c r="AW71" s="18"/>
      <c r="AX71" s="18"/>
      <c r="AY71" s="18"/>
    </row>
    <row r="72" spans="1:54" ht="12.75" customHeight="1" x14ac:dyDescent="0.3">
      <c r="A72" s="14">
        <v>66</v>
      </c>
      <c r="B72" s="60">
        <f t="shared" si="1"/>
        <v>46200</v>
      </c>
      <c r="C72" s="52">
        <v>46200</v>
      </c>
      <c r="D72" s="15">
        <v>0.20833333333333334</v>
      </c>
      <c r="E72" s="55" t="s">
        <v>7</v>
      </c>
      <c r="F72" s="44" t="str">
        <f>U45</f>
        <v>Nieuw-Zeeland</v>
      </c>
      <c r="G72" s="16"/>
      <c r="H72" s="17"/>
      <c r="I72" s="43" t="str">
        <f>U46</f>
        <v>België</v>
      </c>
      <c r="K72" s="35" t="str">
        <f>CalcK!D25</f>
        <v>Colombia</v>
      </c>
      <c r="L72" s="36">
        <f>CalcK!H25</f>
        <v>0</v>
      </c>
      <c r="M72" s="36">
        <f>CalcK!I25</f>
        <v>0</v>
      </c>
      <c r="N72" s="36">
        <f>CalcK!J25</f>
        <v>0</v>
      </c>
      <c r="O72" s="36">
        <f>CalcK!K25</f>
        <v>0</v>
      </c>
      <c r="P72" s="36" t="str">
        <f>CalcK!F25 &amp; " - " &amp; CalcK!G25</f>
        <v>0 - 0</v>
      </c>
      <c r="Q72" s="37">
        <f>CalcK!E25</f>
        <v>0</v>
      </c>
      <c r="S72" s="61" t="str">
        <f t="shared" si="4"/>
        <v/>
      </c>
    </row>
    <row r="73" spans="1:54" ht="12.75" customHeight="1" x14ac:dyDescent="0.3">
      <c r="A73" s="14">
        <v>67</v>
      </c>
      <c r="B73" s="60">
        <f t="shared" ref="B73:B78" si="5">C73</f>
        <v>46200</v>
      </c>
      <c r="C73" s="52">
        <v>46200</v>
      </c>
      <c r="D73" s="15">
        <v>0.95833333333333337</v>
      </c>
      <c r="E73" s="55" t="s">
        <v>5</v>
      </c>
      <c r="F73" s="44" t="str">
        <f>U77</f>
        <v>Panama</v>
      </c>
      <c r="G73" s="16"/>
      <c r="H73" s="17"/>
      <c r="I73" s="43" t="str">
        <f>U74</f>
        <v>Engeland</v>
      </c>
      <c r="S73" s="61" t="str">
        <f t="shared" si="4"/>
        <v/>
      </c>
    </row>
    <row r="74" spans="1:54" ht="12.75" customHeight="1" x14ac:dyDescent="0.3">
      <c r="A74" s="30">
        <v>68</v>
      </c>
      <c r="B74" s="60">
        <f t="shared" si="5"/>
        <v>46200</v>
      </c>
      <c r="C74" s="52">
        <v>46200</v>
      </c>
      <c r="D74" s="15">
        <v>0.95833333333333337</v>
      </c>
      <c r="E74" s="55" t="s">
        <v>5</v>
      </c>
      <c r="F74" s="44" t="str">
        <f>U75</f>
        <v>Kroatië</v>
      </c>
      <c r="G74" s="16"/>
      <c r="H74" s="17"/>
      <c r="I74" s="43" t="str">
        <f>U76</f>
        <v>Ghana</v>
      </c>
      <c r="K74" s="38" t="s">
        <v>127</v>
      </c>
      <c r="L74" s="39" t="s">
        <v>263</v>
      </c>
      <c r="M74" s="39" t="s">
        <v>8</v>
      </c>
      <c r="N74" s="39" t="s">
        <v>7</v>
      </c>
      <c r="O74" s="39" t="s">
        <v>10</v>
      </c>
      <c r="P74" s="39" t="s">
        <v>148</v>
      </c>
      <c r="Q74" s="40" t="s">
        <v>264</v>
      </c>
      <c r="S74" s="61" t="str">
        <f t="shared" si="4"/>
        <v/>
      </c>
      <c r="U74" s="58" t="s">
        <v>24</v>
      </c>
    </row>
    <row r="75" spans="1:54" ht="12.75" customHeight="1" x14ac:dyDescent="0.3">
      <c r="A75" s="14">
        <v>69</v>
      </c>
      <c r="B75" s="60">
        <f>C75</f>
        <v>46201</v>
      </c>
      <c r="C75" s="52">
        <v>46201</v>
      </c>
      <c r="D75" s="15">
        <v>6.25E-2</v>
      </c>
      <c r="E75" s="55" t="s">
        <v>97</v>
      </c>
      <c r="F75" s="44" t="str">
        <f>U71</f>
        <v>Colombia</v>
      </c>
      <c r="G75" s="16"/>
      <c r="H75" s="17"/>
      <c r="I75" s="43" t="str">
        <f>U68</f>
        <v>Portugal</v>
      </c>
      <c r="K75" s="35" t="str">
        <f>CalcL!D22</f>
        <v>Engeland</v>
      </c>
      <c r="L75" s="36">
        <f>CalcL!H22</f>
        <v>0</v>
      </c>
      <c r="M75" s="36">
        <f>CalcL!I22</f>
        <v>0</v>
      </c>
      <c r="N75" s="36">
        <f>CalcL!J22</f>
        <v>0</v>
      </c>
      <c r="O75" s="36">
        <f>CalcL!K22</f>
        <v>0</v>
      </c>
      <c r="P75" s="36" t="str">
        <f>CalcL!F22 &amp; " - " &amp; CalcL!G22</f>
        <v>0 - 0</v>
      </c>
      <c r="Q75" s="37">
        <f>CalcL!E22</f>
        <v>0</v>
      </c>
      <c r="S75" s="61" t="str">
        <f t="shared" si="4"/>
        <v/>
      </c>
      <c r="U75" s="58" t="s">
        <v>18</v>
      </c>
    </row>
    <row r="76" spans="1:54" ht="12.75" customHeight="1" x14ac:dyDescent="0.3">
      <c r="A76" s="14">
        <v>70</v>
      </c>
      <c r="B76" s="60">
        <f>C76</f>
        <v>46201</v>
      </c>
      <c r="C76" s="52">
        <v>46201</v>
      </c>
      <c r="D76" s="15">
        <v>6.25E-2</v>
      </c>
      <c r="E76" s="55" t="s">
        <v>97</v>
      </c>
      <c r="F76" s="44" t="str">
        <f>U69</f>
        <v>DR Congo</v>
      </c>
      <c r="G76" s="16"/>
      <c r="H76" s="17"/>
      <c r="I76" s="43" t="str">
        <f>U70</f>
        <v>Oezbekistan</v>
      </c>
      <c r="K76" s="35" t="str">
        <f>CalcL!D23</f>
        <v>Kroatië</v>
      </c>
      <c r="L76" s="36">
        <f>CalcL!H23</f>
        <v>0</v>
      </c>
      <c r="M76" s="36">
        <f>CalcL!I23</f>
        <v>0</v>
      </c>
      <c r="N76" s="36">
        <f>CalcL!J23</f>
        <v>0</v>
      </c>
      <c r="O76" s="36">
        <f>CalcL!K23</f>
        <v>0</v>
      </c>
      <c r="P76" s="36" t="str">
        <f>CalcL!F23 &amp; " - " &amp; CalcL!G23</f>
        <v>0 - 0</v>
      </c>
      <c r="Q76" s="37">
        <f>CalcL!E23</f>
        <v>0</v>
      </c>
      <c r="S76" s="61" t="str">
        <f t="shared" si="4"/>
        <v/>
      </c>
      <c r="U76" s="58" t="s">
        <v>58</v>
      </c>
    </row>
    <row r="77" spans="1:54" ht="12.75" customHeight="1" x14ac:dyDescent="0.3">
      <c r="A77" s="14">
        <v>71</v>
      </c>
      <c r="B77" s="60">
        <f t="shared" si="5"/>
        <v>46201</v>
      </c>
      <c r="C77" s="52">
        <v>46201</v>
      </c>
      <c r="D77" s="15">
        <v>0.16666666666666666</v>
      </c>
      <c r="E77" s="55" t="s">
        <v>6</v>
      </c>
      <c r="F77" s="44" t="str">
        <f>U63</f>
        <v>Algerije</v>
      </c>
      <c r="G77" s="16"/>
      <c r="H77" s="17"/>
      <c r="I77" s="43" t="str">
        <f>U64</f>
        <v>Oostenrijk</v>
      </c>
      <c r="K77" s="35" t="str">
        <f>CalcL!D24</f>
        <v>Ghana</v>
      </c>
      <c r="L77" s="36">
        <f>CalcL!H24</f>
        <v>0</v>
      </c>
      <c r="M77" s="36">
        <f>CalcL!I24</f>
        <v>0</v>
      </c>
      <c r="N77" s="36">
        <f>CalcL!J24</f>
        <v>0</v>
      </c>
      <c r="O77" s="36">
        <f>CalcL!K24</f>
        <v>0</v>
      </c>
      <c r="P77" s="36" t="str">
        <f>CalcL!F24 &amp; " - " &amp; CalcL!G24</f>
        <v>0 - 0</v>
      </c>
      <c r="Q77" s="37">
        <f>CalcL!E24</f>
        <v>0</v>
      </c>
      <c r="S77" s="61" t="str">
        <f t="shared" si="4"/>
        <v/>
      </c>
      <c r="U77" s="58" t="s">
        <v>112</v>
      </c>
    </row>
    <row r="78" spans="1:54" x14ac:dyDescent="0.3">
      <c r="A78" s="14">
        <v>72</v>
      </c>
      <c r="B78" s="60">
        <f t="shared" si="5"/>
        <v>46201</v>
      </c>
      <c r="C78" s="52">
        <v>46201</v>
      </c>
      <c r="D78" s="15">
        <v>0.16666666666666666</v>
      </c>
      <c r="E78" s="55" t="s">
        <v>6</v>
      </c>
      <c r="F78" s="44" t="str">
        <f>U65</f>
        <v>Jordanië</v>
      </c>
      <c r="G78" s="16"/>
      <c r="H78" s="17"/>
      <c r="I78" s="43" t="str">
        <f>U62</f>
        <v>Argentinië</v>
      </c>
      <c r="K78" s="35" t="str">
        <f>CalcL!D25</f>
        <v>Panama</v>
      </c>
      <c r="L78" s="36">
        <f>CalcL!H25</f>
        <v>0</v>
      </c>
      <c r="M78" s="36">
        <f>CalcL!I25</f>
        <v>0</v>
      </c>
      <c r="N78" s="36">
        <f>CalcL!J25</f>
        <v>0</v>
      </c>
      <c r="O78" s="36">
        <f>CalcL!K25</f>
        <v>0</v>
      </c>
      <c r="P78" s="36" t="str">
        <f>CalcL!F25 &amp; " - " &amp; CalcL!G25</f>
        <v>0 - 0</v>
      </c>
      <c r="Q78" s="37">
        <f>CalcL!E25</f>
        <v>0</v>
      </c>
      <c r="S78" s="61" t="str">
        <f t="shared" si="4"/>
        <v/>
      </c>
    </row>
    <row r="79" spans="1:54" x14ac:dyDescent="0.3">
      <c r="B79" s="8"/>
      <c r="C79" s="8"/>
      <c r="D79" s="8"/>
      <c r="E79" s="8"/>
      <c r="F79" s="8"/>
      <c r="G79" s="8"/>
      <c r="H79" s="8"/>
      <c r="I79" s="8"/>
    </row>
    <row r="80" spans="1:54" s="32" customFormat="1" ht="12.75" customHeight="1" x14ac:dyDescent="0.3">
      <c r="A80" s="2"/>
      <c r="B80" s="8"/>
      <c r="C80" s="8"/>
      <c r="D80" s="8"/>
      <c r="E80" s="8"/>
      <c r="F80" s="8"/>
      <c r="G80" s="8"/>
      <c r="H80" s="8"/>
      <c r="I80" s="8"/>
      <c r="J80" s="8"/>
      <c r="K80" s="8"/>
      <c r="L80" s="8"/>
      <c r="M80" s="8"/>
      <c r="N80" s="8"/>
      <c r="O80" s="8"/>
      <c r="P80" s="8"/>
      <c r="Q80" s="8"/>
      <c r="R80" s="45"/>
      <c r="S80" s="61"/>
      <c r="T80" s="58"/>
      <c r="U80" s="58"/>
      <c r="V80" s="58"/>
      <c r="W80" s="58"/>
      <c r="X80" s="58"/>
      <c r="Y80" s="34"/>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row>
    <row r="81" spans="1:54" s="32" customFormat="1" ht="12.75" customHeight="1" x14ac:dyDescent="0.3">
      <c r="A81" s="2"/>
      <c r="B81" s="8"/>
      <c r="C81" s="8"/>
      <c r="D81" s="8"/>
      <c r="E81" s="8"/>
      <c r="F81" s="8"/>
      <c r="G81" s="8"/>
      <c r="H81" s="8"/>
      <c r="I81" s="8"/>
      <c r="J81" s="8"/>
      <c r="K81" s="8"/>
      <c r="L81" s="8"/>
      <c r="M81" s="8"/>
      <c r="N81" s="8"/>
      <c r="O81" s="8"/>
      <c r="P81" s="8"/>
      <c r="Q81" s="8"/>
      <c r="R81" s="45"/>
      <c r="S81" s="61"/>
      <c r="T81" s="58"/>
      <c r="U81" s="58"/>
      <c r="V81" s="58"/>
      <c r="W81" s="58"/>
      <c r="X81" s="58"/>
      <c r="Y81" s="34"/>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row>
    <row r="82" spans="1:54" s="33" customFormat="1" x14ac:dyDescent="0.3">
      <c r="A82" s="2"/>
      <c r="B82" s="8"/>
      <c r="C82" s="8"/>
      <c r="D82" s="8"/>
      <c r="E82" s="8"/>
      <c r="F82" s="8"/>
      <c r="G82" s="8"/>
      <c r="H82" s="8"/>
      <c r="I82" s="8"/>
      <c r="J82" s="8"/>
      <c r="K82" s="8"/>
      <c r="L82" s="8"/>
      <c r="M82" s="8"/>
      <c r="N82" s="8"/>
      <c r="O82" s="8"/>
      <c r="P82" s="8"/>
      <c r="Q82" s="8"/>
      <c r="R82" s="45"/>
      <c r="S82" s="61"/>
      <c r="T82" s="58"/>
      <c r="U82" s="58"/>
      <c r="V82" s="58"/>
      <c r="W82" s="58"/>
      <c r="X82" s="58"/>
      <c r="Y82" s="34"/>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row>
    <row r="83" spans="1:54" x14ac:dyDescent="0.3">
      <c r="B83" s="8"/>
      <c r="C83" s="8"/>
      <c r="D83" s="8"/>
      <c r="E83" s="8"/>
      <c r="F83" s="8"/>
      <c r="G83" s="8"/>
      <c r="H83" s="8"/>
      <c r="I83" s="8"/>
      <c r="J83" s="8"/>
      <c r="K83" s="8"/>
    </row>
    <row r="84" spans="1:54" s="33" customFormat="1" ht="12.75" customHeight="1" x14ac:dyDescent="0.3">
      <c r="A84" s="2"/>
      <c r="B84" s="8"/>
      <c r="C84" s="8"/>
      <c r="D84" s="8"/>
      <c r="E84" s="8"/>
      <c r="F84" s="8"/>
      <c r="G84" s="8"/>
      <c r="H84" s="8"/>
      <c r="I84" s="8"/>
      <c r="J84" s="8"/>
      <c r="K84" s="8"/>
      <c r="L84" s="8"/>
      <c r="M84" s="8"/>
      <c r="N84" s="8"/>
      <c r="O84" s="8"/>
      <c r="P84" s="8"/>
      <c r="Q84" s="8"/>
      <c r="R84" s="45"/>
      <c r="S84" s="61"/>
      <c r="T84" s="58"/>
      <c r="U84" s="58"/>
      <c r="V84" s="58"/>
      <c r="W84" s="58"/>
      <c r="X84" s="58"/>
      <c r="Y84" s="34"/>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row>
    <row r="85" spans="1:54" s="33" customFormat="1" ht="12.75" customHeight="1" x14ac:dyDescent="0.3">
      <c r="A85" s="2"/>
      <c r="B85" s="8"/>
      <c r="C85" s="8"/>
      <c r="D85" s="8"/>
      <c r="E85" s="8"/>
      <c r="F85" s="8"/>
      <c r="G85" s="8"/>
      <c r="H85" s="8"/>
      <c r="I85" s="8"/>
      <c r="J85" s="8"/>
      <c r="K85" s="8"/>
      <c r="L85" s="8"/>
      <c r="M85" s="8"/>
      <c r="N85" s="8"/>
      <c r="O85" s="8"/>
      <c r="P85" s="8"/>
      <c r="Q85" s="8"/>
      <c r="R85" s="45"/>
      <c r="S85" s="61"/>
      <c r="T85" s="58"/>
      <c r="U85" s="58"/>
      <c r="V85" s="58"/>
      <c r="W85" s="58"/>
      <c r="X85" s="58"/>
      <c r="Y85" s="34"/>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row>
    <row r="86" spans="1:54" s="33" customFormat="1" x14ac:dyDescent="0.3">
      <c r="A86" s="2"/>
      <c r="B86" s="8"/>
      <c r="C86" s="8"/>
      <c r="D86" s="8"/>
      <c r="E86" s="8"/>
      <c r="F86" s="8"/>
      <c r="G86" s="8"/>
      <c r="H86" s="8"/>
      <c r="I86" s="8"/>
      <c r="J86" s="8"/>
      <c r="K86" s="8"/>
      <c r="L86" s="8"/>
      <c r="M86" s="8"/>
      <c r="N86" s="8"/>
      <c r="O86" s="8"/>
      <c r="P86" s="8"/>
      <c r="Q86" s="8"/>
      <c r="R86" s="45"/>
      <c r="S86" s="61"/>
      <c r="T86" s="58"/>
      <c r="U86" s="58"/>
      <c r="V86" s="58"/>
      <c r="W86" s="58"/>
      <c r="X86" s="58"/>
      <c r="Y86" s="34"/>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row>
    <row r="87" spans="1:54" x14ac:dyDescent="0.3">
      <c r="B87" s="8"/>
      <c r="C87" s="8"/>
      <c r="D87" s="8"/>
      <c r="E87" s="8"/>
      <c r="F87" s="8"/>
      <c r="G87" s="8"/>
      <c r="H87" s="8"/>
      <c r="I87" s="8"/>
      <c r="J87" s="8"/>
      <c r="K87" s="8"/>
    </row>
    <row r="88" spans="1:54" s="33" customFormat="1" ht="12.75" customHeight="1" x14ac:dyDescent="0.3">
      <c r="A88" s="2"/>
      <c r="B88" s="8"/>
      <c r="C88" s="8"/>
      <c r="D88" s="8"/>
      <c r="E88" s="8"/>
      <c r="F88" s="8"/>
      <c r="G88" s="8"/>
      <c r="H88" s="8"/>
      <c r="I88" s="8"/>
      <c r="J88" s="8"/>
      <c r="K88" s="8"/>
      <c r="L88" s="8"/>
      <c r="M88" s="8"/>
      <c r="N88" s="8"/>
      <c r="O88" s="8"/>
      <c r="P88" s="8"/>
      <c r="Q88" s="8"/>
      <c r="R88" s="45"/>
      <c r="S88" s="61"/>
      <c r="T88" s="58"/>
      <c r="U88" s="58"/>
      <c r="V88" s="58"/>
      <c r="W88" s="58"/>
      <c r="X88" s="58"/>
      <c r="Y88" s="34"/>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row>
    <row r="89" spans="1:54" s="33" customFormat="1" ht="12.75" customHeight="1" x14ac:dyDescent="0.3">
      <c r="A89" s="2"/>
      <c r="B89" s="8"/>
      <c r="C89" s="8"/>
      <c r="D89" s="8"/>
      <c r="E89" s="8"/>
      <c r="F89" s="8"/>
      <c r="G89" s="8"/>
      <c r="H89" s="8"/>
      <c r="I89" s="8"/>
      <c r="J89" s="8"/>
      <c r="K89" s="8"/>
      <c r="L89" s="8"/>
      <c r="M89" s="8"/>
      <c r="N89" s="8"/>
      <c r="O89" s="8"/>
      <c r="P89" s="8"/>
      <c r="Q89" s="8"/>
      <c r="R89" s="45"/>
      <c r="S89" s="61"/>
      <c r="T89" s="58"/>
      <c r="U89" s="58"/>
      <c r="V89" s="58"/>
      <c r="W89" s="58"/>
      <c r="X89" s="58"/>
      <c r="Y89" s="34"/>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row>
    <row r="90" spans="1:54" x14ac:dyDescent="0.3">
      <c r="B90" s="8"/>
      <c r="C90" s="8"/>
      <c r="D90" s="8"/>
      <c r="E90" s="8"/>
      <c r="F90" s="8"/>
      <c r="G90" s="8"/>
      <c r="H90" s="8"/>
      <c r="I90" s="8"/>
      <c r="J90" s="8"/>
      <c r="K90" s="8"/>
    </row>
    <row r="91" spans="1:54" x14ac:dyDescent="0.3">
      <c r="B91" s="8"/>
      <c r="C91" s="8"/>
      <c r="D91" s="8"/>
      <c r="E91" s="8"/>
      <c r="F91" s="8"/>
      <c r="G91" s="8"/>
      <c r="H91" s="8"/>
      <c r="I91" s="8"/>
      <c r="J91" s="8"/>
      <c r="K91" s="8"/>
    </row>
    <row r="92" spans="1:54" x14ac:dyDescent="0.3">
      <c r="B92" s="8"/>
      <c r="C92" s="8"/>
      <c r="D92" s="8"/>
      <c r="E92" s="8"/>
      <c r="F92" s="8"/>
      <c r="G92" s="8"/>
      <c r="H92" s="8"/>
      <c r="I92" s="8"/>
      <c r="J92" s="8"/>
      <c r="K92" s="8"/>
    </row>
    <row r="93" spans="1:54" x14ac:dyDescent="0.3">
      <c r="B93" s="8"/>
      <c r="C93" s="8"/>
      <c r="D93" s="8"/>
      <c r="E93" s="8"/>
      <c r="F93" s="8"/>
      <c r="G93" s="8"/>
      <c r="H93" s="8"/>
      <c r="I93" s="8"/>
      <c r="J93" s="8"/>
      <c r="K93" s="8"/>
    </row>
    <row r="94" spans="1:54" x14ac:dyDescent="0.3">
      <c r="B94" s="8"/>
      <c r="C94" s="8"/>
      <c r="D94" s="8"/>
      <c r="E94" s="8"/>
      <c r="F94" s="8"/>
      <c r="G94" s="8"/>
      <c r="H94" s="8"/>
      <c r="I94" s="8"/>
      <c r="J94" s="8"/>
      <c r="K94" s="8"/>
    </row>
    <row r="95" spans="1:54" x14ac:dyDescent="0.3">
      <c r="B95" s="8"/>
      <c r="C95" s="8"/>
      <c r="D95" s="8"/>
      <c r="E95" s="8"/>
      <c r="F95" s="8"/>
      <c r="G95" s="8"/>
      <c r="H95" s="8"/>
      <c r="I95" s="8"/>
      <c r="J95" s="8"/>
      <c r="K95" s="8"/>
    </row>
    <row r="96" spans="1:54" x14ac:dyDescent="0.3">
      <c r="B96" s="8"/>
      <c r="C96" s="8"/>
      <c r="D96" s="8"/>
      <c r="E96" s="8"/>
      <c r="F96" s="8"/>
      <c r="G96" s="8"/>
      <c r="H96" s="8"/>
      <c r="I96" s="8"/>
      <c r="J96" s="8"/>
      <c r="K96" s="8"/>
    </row>
    <row r="97" spans="1:54" s="33" customFormat="1" ht="12.75" customHeight="1" x14ac:dyDescent="0.3">
      <c r="A97" s="2"/>
      <c r="B97" s="8"/>
      <c r="C97" s="8"/>
      <c r="D97" s="8"/>
      <c r="E97" s="8"/>
      <c r="F97" s="8"/>
      <c r="G97" s="8"/>
      <c r="H97" s="8"/>
      <c r="I97" s="8"/>
      <c r="J97" s="8"/>
      <c r="K97" s="8"/>
      <c r="L97" s="8"/>
      <c r="M97" s="8"/>
      <c r="N97" s="8"/>
      <c r="O97" s="8"/>
      <c r="P97" s="8"/>
      <c r="Q97" s="8"/>
      <c r="R97" s="45"/>
      <c r="S97" s="61"/>
      <c r="T97" s="58"/>
      <c r="U97" s="58"/>
      <c r="V97" s="58"/>
      <c r="W97" s="58"/>
      <c r="X97" s="58"/>
      <c r="Y97" s="34"/>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row>
    <row r="98" spans="1:54" s="2" customFormat="1" ht="12.75" customHeight="1" x14ac:dyDescent="0.3">
      <c r="B98" s="8"/>
      <c r="C98" s="8"/>
      <c r="D98" s="8"/>
      <c r="E98" s="8"/>
      <c r="F98" s="8"/>
      <c r="G98" s="8"/>
      <c r="H98" s="8"/>
      <c r="I98" s="8"/>
      <c r="J98" s="8"/>
      <c r="K98" s="8"/>
      <c r="L98" s="8"/>
      <c r="M98" s="8"/>
      <c r="N98" s="8"/>
      <c r="O98" s="8"/>
      <c r="P98" s="8"/>
      <c r="Q98" s="8"/>
      <c r="R98" s="45"/>
      <c r="S98" s="61"/>
      <c r="T98" s="58"/>
      <c r="U98" s="58"/>
      <c r="V98" s="58"/>
      <c r="W98" s="58"/>
      <c r="X98" s="58"/>
      <c r="Y98" s="34"/>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row>
    <row r="99" spans="1:54" x14ac:dyDescent="0.3">
      <c r="B99" s="8"/>
      <c r="C99" s="8"/>
      <c r="D99" s="8"/>
      <c r="E99" s="8"/>
      <c r="F99" s="8"/>
      <c r="G99" s="8"/>
      <c r="H99" s="8"/>
      <c r="I99" s="8"/>
      <c r="J99" s="8"/>
      <c r="K99" s="8"/>
    </row>
    <row r="100" spans="1:54" x14ac:dyDescent="0.3">
      <c r="B100" s="8"/>
      <c r="C100" s="8"/>
      <c r="D100" s="8"/>
      <c r="E100" s="8"/>
      <c r="F100" s="8"/>
      <c r="G100" s="8"/>
      <c r="H100" s="8"/>
      <c r="I100" s="8"/>
      <c r="J100" s="8"/>
      <c r="K100" s="8"/>
    </row>
    <row r="101" spans="1:54" x14ac:dyDescent="0.3">
      <c r="B101" s="8"/>
      <c r="C101" s="8"/>
      <c r="D101" s="8"/>
      <c r="E101" s="8"/>
      <c r="F101" s="8"/>
      <c r="G101" s="8"/>
      <c r="H101" s="8"/>
      <c r="I101" s="8"/>
      <c r="J101" s="8"/>
      <c r="K101" s="8"/>
    </row>
    <row r="102" spans="1:54" x14ac:dyDescent="0.3">
      <c r="B102" s="8"/>
      <c r="C102" s="8"/>
      <c r="D102" s="8"/>
      <c r="E102" s="8"/>
      <c r="F102" s="8"/>
      <c r="G102" s="8"/>
      <c r="H102" s="8"/>
      <c r="I102" s="8"/>
      <c r="J102" s="8"/>
      <c r="K102" s="8"/>
    </row>
    <row r="103" spans="1:54" x14ac:dyDescent="0.3">
      <c r="B103" s="8"/>
      <c r="C103" s="8"/>
      <c r="D103" s="8"/>
      <c r="E103" s="8"/>
      <c r="F103" s="8"/>
      <c r="G103" s="8"/>
      <c r="H103" s="8"/>
      <c r="I103" s="8"/>
      <c r="J103" s="8"/>
      <c r="K103" s="8"/>
    </row>
    <row r="104" spans="1:54" x14ac:dyDescent="0.3">
      <c r="B104" s="8"/>
      <c r="C104" s="8"/>
      <c r="D104" s="8"/>
      <c r="E104" s="8"/>
      <c r="F104" s="8"/>
      <c r="G104" s="8"/>
      <c r="H104" s="8"/>
      <c r="I104" s="8"/>
      <c r="J104" s="8"/>
      <c r="K104" s="8"/>
    </row>
    <row r="105" spans="1:54" x14ac:dyDescent="0.3">
      <c r="B105" s="8"/>
      <c r="C105" s="8"/>
      <c r="D105" s="8"/>
      <c r="E105" s="8"/>
      <c r="F105" s="8"/>
      <c r="G105" s="8"/>
      <c r="H105" s="8"/>
      <c r="I105" s="8"/>
      <c r="J105" s="8"/>
      <c r="K105" s="8"/>
    </row>
    <row r="106" spans="1:54" x14ac:dyDescent="0.3">
      <c r="B106" s="8"/>
      <c r="C106" s="8"/>
      <c r="D106" s="8"/>
      <c r="E106" s="8"/>
      <c r="F106" s="8"/>
      <c r="G106" s="8"/>
      <c r="H106" s="8"/>
      <c r="I106" s="8"/>
      <c r="J106" s="8"/>
      <c r="K106" s="8"/>
    </row>
    <row r="107" spans="1:54" x14ac:dyDescent="0.3">
      <c r="B107" s="8"/>
      <c r="C107" s="8"/>
      <c r="D107" s="8"/>
      <c r="E107" s="8"/>
      <c r="F107" s="8"/>
      <c r="G107" s="8"/>
      <c r="H107" s="8"/>
      <c r="I107" s="8"/>
      <c r="J107" s="8"/>
      <c r="K107" s="8"/>
    </row>
    <row r="108" spans="1:54" x14ac:dyDescent="0.3">
      <c r="B108" s="8"/>
      <c r="C108" s="8"/>
      <c r="D108" s="8"/>
      <c r="E108" s="8"/>
      <c r="F108" s="8"/>
      <c r="G108" s="8"/>
      <c r="H108" s="8"/>
      <c r="I108" s="8"/>
      <c r="J108" s="8"/>
      <c r="K108" s="8"/>
    </row>
    <row r="109" spans="1:54" x14ac:dyDescent="0.3">
      <c r="B109" s="8"/>
      <c r="C109" s="8"/>
      <c r="D109" s="8"/>
      <c r="E109" s="8"/>
      <c r="F109" s="8"/>
      <c r="G109" s="8"/>
      <c r="H109" s="8"/>
      <c r="I109" s="8"/>
      <c r="J109" s="8"/>
      <c r="K109" s="8"/>
    </row>
    <row r="110" spans="1:54" x14ac:dyDescent="0.3">
      <c r="B110" s="8"/>
      <c r="C110" s="8"/>
      <c r="D110" s="8"/>
      <c r="E110" s="8"/>
      <c r="F110" s="8"/>
      <c r="G110" s="8"/>
      <c r="H110" s="8"/>
      <c r="I110" s="8"/>
      <c r="J110" s="8"/>
      <c r="K110" s="8"/>
    </row>
    <row r="111" spans="1:54" x14ac:dyDescent="0.3">
      <c r="B111" s="8"/>
      <c r="C111" s="8"/>
      <c r="D111" s="8"/>
      <c r="E111" s="8"/>
      <c r="F111" s="8"/>
      <c r="G111" s="8"/>
      <c r="H111" s="8"/>
      <c r="I111" s="8"/>
      <c r="J111" s="8"/>
      <c r="K111" s="8"/>
    </row>
    <row r="112" spans="1:54" x14ac:dyDescent="0.3">
      <c r="B112" s="8"/>
      <c r="C112" s="8"/>
      <c r="D112" s="8"/>
      <c r="E112" s="8"/>
      <c r="F112" s="8"/>
      <c r="G112" s="8"/>
      <c r="H112" s="8"/>
      <c r="I112" s="8"/>
      <c r="J112" s="8"/>
      <c r="K112" s="8"/>
    </row>
    <row r="113" spans="2:20" x14ac:dyDescent="0.3">
      <c r="B113" s="8"/>
      <c r="C113" s="8"/>
      <c r="D113" s="8"/>
      <c r="E113" s="8"/>
      <c r="F113" s="8"/>
      <c r="G113" s="8"/>
      <c r="H113" s="8"/>
      <c r="I113" s="8"/>
      <c r="J113" s="8"/>
      <c r="K113" s="8"/>
    </row>
    <row r="114" spans="2:20" x14ac:dyDescent="0.3">
      <c r="B114" s="8"/>
      <c r="C114" s="8"/>
      <c r="D114" s="8"/>
      <c r="E114" s="8"/>
      <c r="F114" s="8"/>
      <c r="G114" s="8"/>
      <c r="H114" s="8"/>
      <c r="I114" s="8"/>
      <c r="J114" s="8"/>
      <c r="K114" s="8"/>
    </row>
    <row r="115" spans="2:20" x14ac:dyDescent="0.3">
      <c r="B115" s="8"/>
      <c r="C115" s="8"/>
      <c r="D115" s="8"/>
      <c r="E115" s="8"/>
      <c r="F115" s="8"/>
      <c r="G115" s="8"/>
      <c r="H115" s="8"/>
      <c r="I115" s="8"/>
      <c r="J115" s="8"/>
      <c r="K115" s="8"/>
    </row>
    <row r="116" spans="2:20" x14ac:dyDescent="0.3">
      <c r="B116" s="8"/>
      <c r="C116" s="8"/>
      <c r="D116" s="8"/>
      <c r="E116" s="8"/>
      <c r="F116" s="8"/>
      <c r="G116" s="8"/>
      <c r="H116" s="8"/>
      <c r="I116" s="8"/>
      <c r="J116" s="8"/>
      <c r="K116" s="8"/>
      <c r="T116" s="59" t="e">
        <f>IF(OR(#REF!="",#REF!="draw"),INDEX(T,100,lang),#REF!)</f>
        <v>#REF!</v>
      </c>
    </row>
    <row r="117" spans="2:20" x14ac:dyDescent="0.3">
      <c r="B117" s="8"/>
      <c r="C117" s="8"/>
      <c r="D117" s="8"/>
      <c r="E117" s="8"/>
      <c r="F117" s="8"/>
      <c r="G117" s="8"/>
      <c r="H117" s="8"/>
      <c r="I117" s="8"/>
      <c r="J117" s="8"/>
      <c r="K117" s="8"/>
      <c r="T117" s="59" t="e">
        <f>IF(OR(#REF!="",#REF!="draw"),INDEX(T,101,lang),#REF!)</f>
        <v>#REF!</v>
      </c>
    </row>
    <row r="118" spans="2:20" x14ac:dyDescent="0.3">
      <c r="B118" s="8"/>
      <c r="C118" s="8"/>
      <c r="D118" s="8"/>
      <c r="E118" s="8"/>
      <c r="F118" s="8"/>
      <c r="G118" s="8"/>
      <c r="H118" s="8"/>
      <c r="I118" s="8"/>
      <c r="J118" s="8"/>
      <c r="K118" s="8"/>
    </row>
  </sheetData>
  <mergeCells count="46">
    <mergeCell ref="A1:Q1"/>
    <mergeCell ref="A5:I6"/>
    <mergeCell ref="Z6:AD7"/>
    <mergeCell ref="AG6:AK7"/>
    <mergeCell ref="AN6:AR7"/>
    <mergeCell ref="L2:L6"/>
    <mergeCell ref="M3:M6"/>
    <mergeCell ref="N2:N6"/>
    <mergeCell ref="O2:O6"/>
    <mergeCell ref="AU6:AY7"/>
    <mergeCell ref="Z10:Z11"/>
    <mergeCell ref="AG12:AG13"/>
    <mergeCell ref="Z14:Z15"/>
    <mergeCell ref="AN16:AN17"/>
    <mergeCell ref="AU23:AU24"/>
    <mergeCell ref="Z26:Z27"/>
    <mergeCell ref="AG28:AG29"/>
    <mergeCell ref="Z30:Z31"/>
    <mergeCell ref="AN32:AN33"/>
    <mergeCell ref="Z54:Z55"/>
    <mergeCell ref="Z42:Z43"/>
    <mergeCell ref="P2:P6"/>
    <mergeCell ref="Q2:Q6"/>
    <mergeCell ref="AG68:AG69"/>
    <mergeCell ref="Z34:Z35"/>
    <mergeCell ref="AG36:AG37"/>
    <mergeCell ref="Z38:Z39"/>
    <mergeCell ref="AG20:AG21"/>
    <mergeCell ref="Z22:Z23"/>
    <mergeCell ref="Z18:Z19"/>
    <mergeCell ref="Z70:Z71"/>
    <mergeCell ref="BB6:BF7"/>
    <mergeCell ref="BB39:BB40"/>
    <mergeCell ref="AB9:AC9"/>
    <mergeCell ref="BB30:BB31"/>
    <mergeCell ref="AU55:AU56"/>
    <mergeCell ref="Z58:Z59"/>
    <mergeCell ref="AG60:AG61"/>
    <mergeCell ref="Z62:Z63"/>
    <mergeCell ref="AN64:AN65"/>
    <mergeCell ref="Z66:Z67"/>
    <mergeCell ref="AG44:AG45"/>
    <mergeCell ref="Z46:Z47"/>
    <mergeCell ref="AN48:AN49"/>
    <mergeCell ref="Z50:Z51"/>
    <mergeCell ref="AG52:AG53"/>
  </mergeCells>
  <conditionalFormatting sqref="A11:F22 A27:F29 A35:F41 A43:F45 A47:F49 A51:F53 F53:F78 A55:F78">
    <cfRule type="expression" dxfId="377" priority="1146">
      <formula>IF(#REF!=1,1,0)</formula>
    </cfRule>
  </conditionalFormatting>
  <conditionalFormatting sqref="F7:F78">
    <cfRule type="expression" dxfId="376" priority="654">
      <formula>IF(S7=-1,1,0)</formula>
    </cfRule>
    <cfRule type="expression" dxfId="375" priority="656">
      <formula>IF(S7=1,1,0)</formula>
    </cfRule>
    <cfRule type="expression" dxfId="374" priority="658">
      <formula>IF(S7=0,1,0)</formula>
    </cfRule>
  </conditionalFormatting>
  <conditionalFormatting sqref="F11 F35:F36">
    <cfRule type="expression" dxfId="373" priority="1487">
      <formula>IF(AND(#REF!=0,S14=1),1,0)</formula>
    </cfRule>
    <cfRule type="expression" dxfId="372" priority="1489">
      <formula>IF(AND(#REF!=0,S14=0),1,0)</formula>
    </cfRule>
    <cfRule type="expression" dxfId="371" priority="1488">
      <formula>IF(AND(#REF!=1,S14=1),1,0)</formula>
    </cfRule>
    <cfRule type="expression" dxfId="370" priority="1490">
      <formula>IF(AND(#REF!=1,S14=0),1,0)</formula>
    </cfRule>
    <cfRule type="expression" dxfId="369" priority="1485">
      <formula>IF(AND(#REF!=0,S14=-1),1,0)</formula>
    </cfRule>
    <cfRule type="expression" dxfId="368" priority="1486">
      <formula>IF(AND(#REF!=1,S14=-1),1,0)</formula>
    </cfRule>
  </conditionalFormatting>
  <conditionalFormatting sqref="F12 F15:F16 F19 F43:F44">
    <cfRule type="expression" dxfId="367" priority="1393">
      <formula>IF(AND(#REF!=1,S13=0),1,0)</formula>
    </cfRule>
    <cfRule type="expression" dxfId="366" priority="1392">
      <formula>IF(AND(#REF!=0,S13=0),1,0)</formula>
    </cfRule>
    <cfRule type="expression" dxfId="365" priority="1391">
      <formula>IF(AND(#REF!=1,S13=1),1,0)</formula>
    </cfRule>
    <cfRule type="expression" dxfId="364" priority="1390">
      <formula>IF(AND(#REF!=0,S13=1),1,0)</formula>
    </cfRule>
    <cfRule type="expression" dxfId="363" priority="1389">
      <formula>IF(AND(#REF!=1,S13=-1),1,0)</formula>
    </cfRule>
    <cfRule type="expression" dxfId="362" priority="1388">
      <formula>IF(AND(#REF!=0,S13=-1),1,0)</formula>
    </cfRule>
  </conditionalFormatting>
  <conditionalFormatting sqref="F12 F20 F22 F38 F40:F41 F52:F78">
    <cfRule type="expression" dxfId="361" priority="1156">
      <formula>IF(AND(#REF!=1,S11=1),1,0)</formula>
    </cfRule>
    <cfRule type="expression" dxfId="360" priority="1153">
      <formula>IF(AND(#REF!=0,S11=-1),1,0)</formula>
    </cfRule>
    <cfRule type="expression" dxfId="359" priority="1154">
      <formula>IF(AND(#REF!=1,S11=-1),1,0)</formula>
    </cfRule>
    <cfRule type="expression" dxfId="358" priority="1155">
      <formula>IF(AND(#REF!=0,S11=1),1,0)</formula>
    </cfRule>
    <cfRule type="expression" dxfId="357" priority="1157">
      <formula>IF(AND(#REF!=0,S11=0),1,0)</formula>
    </cfRule>
    <cfRule type="expression" dxfId="356" priority="1158">
      <formula>IF(AND(#REF!=1,S11=0),1,0)</formula>
    </cfRule>
  </conditionalFormatting>
  <conditionalFormatting sqref="F13:F14 F17:F18 F21 F29 F37 F45 F49 F57">
    <cfRule type="expression" dxfId="355" priority="1283">
      <formula>IF(AND(#REF!=0,S11=1),1,0)</formula>
    </cfRule>
    <cfRule type="expression" dxfId="354" priority="1284">
      <formula>IF(AND(#REF!=1,S11=1),1,0)</formula>
    </cfRule>
    <cfRule type="expression" dxfId="353" priority="1285">
      <formula>IF(AND(#REF!=0,S11=0),1,0)</formula>
    </cfRule>
    <cfRule type="expression" dxfId="352" priority="1286">
      <formula>IF(AND(#REF!=1,S11=0),1,0)</formula>
    </cfRule>
  </conditionalFormatting>
  <conditionalFormatting sqref="F19">
    <cfRule type="expression" dxfId="351" priority="1526">
      <formula>IF(AND(#REF!=0,S16=-1),1,0)</formula>
    </cfRule>
    <cfRule type="expression" dxfId="350" priority="1530">
      <formula>IF(AND(#REF!=0,S16=0),1,0)</formula>
    </cfRule>
    <cfRule type="expression" dxfId="349" priority="1527">
      <formula>IF(AND(#REF!=1,S16=-1),1,0)</formula>
    </cfRule>
    <cfRule type="expression" dxfId="348" priority="1528">
      <formula>IF(AND(#REF!=0,S16=1),1,0)</formula>
    </cfRule>
    <cfRule type="expression" dxfId="347" priority="1529">
      <formula>IF(AND(#REF!=1,S16=1),1,0)</formula>
    </cfRule>
    <cfRule type="expression" dxfId="346" priority="1531">
      <formula>IF(AND(#REF!=1,S16=0),1,0)</formula>
    </cfRule>
  </conditionalFormatting>
  <conditionalFormatting sqref="F20 F27:F28 F39 F47:F48 F51">
    <cfRule type="expression" dxfId="345" priority="1547">
      <formula>IF(AND(#REF!=1,S22=1),1,0)</formula>
    </cfRule>
    <cfRule type="expression" dxfId="344" priority="1544">
      <formula>IF(AND(#REF!=0,S22=-1),1,0)</formula>
    </cfRule>
    <cfRule type="expression" dxfId="343" priority="1546">
      <formula>IF(AND(#REF!=0,S22=1),1,0)</formula>
    </cfRule>
    <cfRule type="expression" dxfId="342" priority="1545">
      <formula>IF(AND(#REF!=1,S22=-1),1,0)</formula>
    </cfRule>
    <cfRule type="expression" dxfId="341" priority="1549">
      <formula>IF(AND(#REF!=1,S22=0),1,0)</formula>
    </cfRule>
    <cfRule type="expression" dxfId="340" priority="1548">
      <formula>IF(AND(#REF!=0,S22=0),1,0)</formula>
    </cfRule>
  </conditionalFormatting>
  <conditionalFormatting sqref="F55:F56 F69:F70 F75:F76">
    <cfRule type="expression" dxfId="339" priority="1612">
      <formula>IF(AND(#REF!=0,S97=-1),1,0)</formula>
    </cfRule>
    <cfRule type="expression" dxfId="338" priority="1613">
      <formula>IF(AND(#REF!=1,S97=-1),1,0)</formula>
    </cfRule>
    <cfRule type="expression" dxfId="337" priority="1614">
      <formula>IF(AND(#REF!=0,S97=1),1,0)</formula>
    </cfRule>
    <cfRule type="expression" dxfId="336" priority="1615">
      <formula>IF(AND(#REF!=1,S97=1),1,0)</formula>
    </cfRule>
    <cfRule type="expression" dxfId="335" priority="1616">
      <formula>IF(AND(#REF!=0,S97=0),1,0)</formula>
    </cfRule>
    <cfRule type="expression" dxfId="334" priority="1617">
      <formula>IF(AND(#REF!=1,S97=0),1,0)</formula>
    </cfRule>
  </conditionalFormatting>
  <conditionalFormatting sqref="F57 F13:F14 F17:F18 F21 F29 F37 F45 F49">
    <cfRule type="expression" dxfId="333" priority="1282">
      <formula>IF(AND(#REF!=1,S11=-1),1,0)</formula>
    </cfRule>
    <cfRule type="expression" dxfId="332" priority="1281">
      <formula>IF(AND(#REF!=0,S11=-1),1,0)</formula>
    </cfRule>
  </conditionalFormatting>
  <conditionalFormatting sqref="F58 F71:F72 F77:F78">
    <cfRule type="expression" dxfId="331" priority="1235">
      <formula>IF(AND(#REF!=1,S96=-1),1,0)</formula>
    </cfRule>
    <cfRule type="expression" dxfId="330" priority="1236">
      <formula>IF(AND(#REF!=0,S96=1),1,0)</formula>
    </cfRule>
    <cfRule type="expression" dxfId="329" priority="1234">
      <formula>IF(AND(#REF!=0,S96=-1),1,0)</formula>
    </cfRule>
    <cfRule type="expression" dxfId="328" priority="1239">
      <formula>IF(AND(#REF!=1,S96=0),1,0)</formula>
    </cfRule>
    <cfRule type="expression" dxfId="327" priority="1238">
      <formula>IF(AND(#REF!=0,S96=0),1,0)</formula>
    </cfRule>
    <cfRule type="expression" dxfId="326" priority="1237">
      <formula>IF(AND(#REF!=1,S96=1),1,0)</formula>
    </cfRule>
  </conditionalFormatting>
  <conditionalFormatting sqref="F59:F70 F73:F76">
    <cfRule type="expression" dxfId="325" priority="1652">
      <formula>IF(AND(#REF!=0,S99=-1),1,0)</formula>
    </cfRule>
    <cfRule type="expression" dxfId="324" priority="1653">
      <formula>IF(AND(#REF!=1,S99=-1),1,0)</formula>
    </cfRule>
    <cfRule type="expression" dxfId="323" priority="1654">
      <formula>IF(AND(#REF!=0,S99=1),1,0)</formula>
    </cfRule>
    <cfRule type="expression" dxfId="322" priority="1655">
      <formula>IF(AND(#REF!=1,S99=1),1,0)</formula>
    </cfRule>
    <cfRule type="expression" dxfId="321" priority="1656">
      <formula>IF(AND(#REF!=0,S99=0),1,0)</formula>
    </cfRule>
    <cfRule type="expression" dxfId="320" priority="1657">
      <formula>IF(AND(#REF!=1,S99=0),1,0)</formula>
    </cfRule>
  </conditionalFormatting>
  <conditionalFormatting sqref="G7:G78">
    <cfRule type="expression" dxfId="319" priority="380" stopIfTrue="1">
      <formula>IF(AND($G7&gt;$H7,ISNUMBER($G7),ISNUMBER($H7)),1,0)</formula>
    </cfRule>
  </conditionalFormatting>
  <conditionalFormatting sqref="H7:H78">
    <cfRule type="expression" dxfId="318" priority="381" stopIfTrue="1">
      <formula>IF(AND($G7&lt;$H7,ISNUMBER($G7),ISNUMBER($H7)),1,0)</formula>
    </cfRule>
  </conditionalFormatting>
  <conditionalFormatting sqref="I7:I78">
    <cfRule type="expression" dxfId="317" priority="1431">
      <formula>IF(S7=0,1,0)</formula>
    </cfRule>
    <cfRule type="expression" dxfId="316" priority="1429">
      <formula>IF(S7=1,1,0)</formula>
    </cfRule>
    <cfRule type="expression" dxfId="315" priority="1427">
      <formula>IF(S7=-1,1,0)</formula>
    </cfRule>
  </conditionalFormatting>
  <conditionalFormatting sqref="I11 I35:I36">
    <cfRule type="expression" dxfId="314" priority="1499">
      <formula>IF(AND(#REF!=0,S14=1),1,0)</formula>
    </cfRule>
    <cfRule type="expression" dxfId="313" priority="1500">
      <formula>IF(AND(#REF!=1,S14=1),1,0)</formula>
    </cfRule>
    <cfRule type="expression" dxfId="312" priority="1501">
      <formula>IF(AND(#REF!=0,S14=0),1,0)</formula>
    </cfRule>
    <cfRule type="expression" dxfId="311" priority="1498">
      <formula>IF(AND(#REF!=1,S14=-1),1,0)</formula>
    </cfRule>
    <cfRule type="expression" dxfId="310" priority="1502">
      <formula>IF(AND(#REF!=1,S14=0),1,0)</formula>
    </cfRule>
    <cfRule type="expression" dxfId="309" priority="1497">
      <formula>IF(AND(#REF!=0,S14=-1),1,0)</formula>
    </cfRule>
    <cfRule type="expression" dxfId="308" priority="1503">
      <formula>IF(AND(#REF!=1,S14=""),1,0)</formula>
    </cfRule>
  </conditionalFormatting>
  <conditionalFormatting sqref="I12 I15:I16 I19 I43:I44">
    <cfRule type="expression" dxfId="307" priority="1412">
      <formula>IF(AND(#REF!=1,S13=""),1,0)</formula>
    </cfRule>
    <cfRule type="expression" dxfId="306" priority="1406">
      <formula>IF(AND(#REF!=0,S13=-1),1,0)</formula>
    </cfRule>
    <cfRule type="expression" dxfId="305" priority="1411">
      <formula>IF(AND(#REF!=1,S13=0),1,0)</formula>
    </cfRule>
    <cfRule type="expression" dxfId="304" priority="1410">
      <formula>IF(AND(#REF!=0,S13=0),1,0)</formula>
    </cfRule>
    <cfRule type="expression" dxfId="303" priority="1407">
      <formula>IF(AND(#REF!=1,S13=-1),1,0)</formula>
    </cfRule>
    <cfRule type="expression" dxfId="302" priority="1408">
      <formula>IF(AND(#REF!=0,S13=1),1,0)</formula>
    </cfRule>
    <cfRule type="expression" dxfId="301" priority="1409">
      <formula>IF(AND(#REF!=1,S13=1),1,0)</formula>
    </cfRule>
  </conditionalFormatting>
  <conditionalFormatting sqref="I12 I20 I22 I38 I40:I41 I52:I53">
    <cfRule type="expression" dxfId="300" priority="1195">
      <formula>IF(AND(#REF!=1,S11=""),1,0)</formula>
    </cfRule>
    <cfRule type="expression" dxfId="299" priority="1194">
      <formula>IF(AND(#REF!=1,S11=0),1,0)</formula>
    </cfRule>
    <cfRule type="expression" dxfId="298" priority="1193">
      <formula>IF(AND(#REF!=0,S11=0),1,0)</formula>
    </cfRule>
    <cfRule type="expression" dxfId="297" priority="1192">
      <formula>IF(AND(#REF!=1,S11=1),1,0)</formula>
    </cfRule>
    <cfRule type="expression" dxfId="296" priority="1191">
      <formula>IF(AND(#REF!=0,S11=1),1,0)</formula>
    </cfRule>
    <cfRule type="expression" dxfId="295" priority="1189">
      <formula>IF(AND(#REF!=0,S11=-1),1,0)</formula>
    </cfRule>
    <cfRule type="expression" dxfId="294" priority="1190">
      <formula>IF(AND(#REF!=1,S11=-1),1,0)</formula>
    </cfRule>
  </conditionalFormatting>
  <conditionalFormatting sqref="I13:I14 I17:I18 I21 I29 I37 I45 I49 I57">
    <cfRule type="expression" dxfId="293" priority="1335">
      <formula>IF(AND(#REF!=1,S11=""),1,0)</formula>
    </cfRule>
    <cfRule type="expression" dxfId="292" priority="1331">
      <formula>IF(AND(#REF!=0,S11=1),1,0)</formula>
    </cfRule>
    <cfRule type="expression" dxfId="291" priority="1330">
      <formula>IF(AND(#REF!=1,S11=-1),1,0)</formula>
    </cfRule>
    <cfRule type="expression" dxfId="290" priority="1329">
      <formula>IF(AND(#REF!=0,S11=-1),1,0)</formula>
    </cfRule>
    <cfRule type="expression" dxfId="289" priority="1332">
      <formula>IF(AND(#REF!=1,S11=1),1,0)</formula>
    </cfRule>
    <cfRule type="expression" dxfId="288" priority="1333">
      <formula>IF(AND(#REF!=0,S11=0),1,0)</formula>
    </cfRule>
    <cfRule type="expression" dxfId="287" priority="1334">
      <formula>IF(AND(#REF!=1,S11=0),1,0)</formula>
    </cfRule>
  </conditionalFormatting>
  <conditionalFormatting sqref="I19">
    <cfRule type="expression" dxfId="286" priority="1538">
      <formula>IF(AND(#REF!=1,S16=""),1,0)</formula>
    </cfRule>
    <cfRule type="expression" dxfId="285" priority="1533">
      <formula>IF(AND(#REF!=1,S16=-1),1,0)</formula>
    </cfRule>
    <cfRule type="expression" dxfId="284" priority="1532">
      <formula>IF(AND(#REF!=0,S16=-1),1,0)</formula>
    </cfRule>
    <cfRule type="expression" dxfId="283" priority="1534">
      <formula>IF(AND(#REF!=0,S16=1),1,0)</formula>
    </cfRule>
    <cfRule type="expression" dxfId="282" priority="1535">
      <formula>IF(AND(#REF!=1,S16=1),1,0)</formula>
    </cfRule>
    <cfRule type="expression" dxfId="281" priority="1536">
      <formula>IF(AND(#REF!=0,S16=0),1,0)</formula>
    </cfRule>
    <cfRule type="expression" dxfId="280" priority="1537">
      <formula>IF(AND(#REF!=1,S16=0),1,0)</formula>
    </cfRule>
  </conditionalFormatting>
  <conditionalFormatting sqref="I20 I27:I28 I39 I47:I48 I51">
    <cfRule type="expression" dxfId="279" priority="1575">
      <formula>IF(AND(#REF!=1,S22=-1),1,0)</formula>
    </cfRule>
    <cfRule type="expression" dxfId="278" priority="1576">
      <formula>IF(AND(#REF!=0,S22=1),1,0)</formula>
    </cfRule>
    <cfRule type="expression" dxfId="277" priority="1577">
      <formula>IF(AND(#REF!=1,S22=1),1,0)</formula>
    </cfRule>
    <cfRule type="expression" dxfId="276" priority="1578">
      <formula>IF(AND(#REF!=0,S22=0),1,0)</formula>
    </cfRule>
    <cfRule type="expression" dxfId="275" priority="1574">
      <formula>IF(AND(#REF!=0,S22=-1),1,0)</formula>
    </cfRule>
    <cfRule type="expression" dxfId="274" priority="1579">
      <formula>IF(AND(#REF!=1,S22=0),1,0)</formula>
    </cfRule>
    <cfRule type="expression" dxfId="273" priority="1580">
      <formula>IF(AND(#REF!=1,S22=""),1,0)</formula>
    </cfRule>
  </conditionalFormatting>
  <conditionalFormatting sqref="I55:I56 I69:I70 I75:I76">
    <cfRule type="expression" dxfId="272" priority="1634">
      <formula>IF(AND(#REF!=0,S97=0),1,0)</formula>
    </cfRule>
    <cfRule type="expression" dxfId="271" priority="1636">
      <formula>IF(AND(#REF!=1,S97=""),1,0)</formula>
    </cfRule>
    <cfRule type="expression" dxfId="270" priority="1635">
      <formula>IF(AND(#REF!=1,S97=0),1,0)</formula>
    </cfRule>
    <cfRule type="expression" dxfId="269" priority="1633">
      <formula>IF(AND(#REF!=1,S97=1),1,0)</formula>
    </cfRule>
    <cfRule type="expression" dxfId="268" priority="1632">
      <formula>IF(AND(#REF!=0,S97=1),1,0)</formula>
    </cfRule>
    <cfRule type="expression" dxfId="267" priority="1631">
      <formula>IF(AND(#REF!=1,S97=-1),1,0)</formula>
    </cfRule>
    <cfRule type="expression" dxfId="266" priority="1630">
      <formula>IF(AND(#REF!=0,S97=-1),1,0)</formula>
    </cfRule>
  </conditionalFormatting>
  <conditionalFormatting sqref="I58 I71:I72 I77:I78">
    <cfRule type="expression" dxfId="265" priority="1253">
      <formula>IF(AND(#REF!=1,S96=-1),1,0)</formula>
    </cfRule>
    <cfRule type="expression" dxfId="264" priority="1257">
      <formula>IF(AND(#REF!=1,S96=0),1,0)</formula>
    </cfRule>
    <cfRule type="expression" dxfId="263" priority="1256">
      <formula>IF(AND(#REF!=0,S96=0),1,0)</formula>
    </cfRule>
    <cfRule type="expression" dxfId="262" priority="1255">
      <formula>IF(AND(#REF!=1,S96=1),1,0)</formula>
    </cfRule>
    <cfRule type="expression" dxfId="261" priority="1254">
      <formula>IF(AND(#REF!=0,S96=1),1,0)</formula>
    </cfRule>
    <cfRule type="expression" dxfId="260" priority="1252">
      <formula>IF(AND(#REF!=0,S96=-1),1,0)</formula>
    </cfRule>
    <cfRule type="expression" dxfId="259" priority="1258">
      <formula>IF(AND(#REF!=1,S96=""),1,0)</formula>
    </cfRule>
  </conditionalFormatting>
  <conditionalFormatting sqref="I59:I70 I73:I76">
    <cfRule type="expression" dxfId="258" priority="1669">
      <formula>IF(AND(#REF!=1,S99=0),1,0)</formula>
    </cfRule>
    <cfRule type="expression" dxfId="257" priority="1670">
      <formula>IF(AND(#REF!=1,S99=""),1,0)</formula>
    </cfRule>
    <cfRule type="expression" dxfId="256" priority="1668">
      <formula>IF(AND(#REF!=0,S99=0),1,0)</formula>
    </cfRule>
    <cfRule type="expression" dxfId="255" priority="1664">
      <formula>IF(AND(#REF!=0,S99=-1),1,0)</formula>
    </cfRule>
    <cfRule type="expression" dxfId="254" priority="1665">
      <formula>IF(AND(#REF!=1,S99=-1),1,0)</formula>
    </cfRule>
    <cfRule type="expression" dxfId="253" priority="1667">
      <formula>IF(AND(#REF!=1,S99=1),1,0)</formula>
    </cfRule>
    <cfRule type="expression" dxfId="252" priority="1666">
      <formula>IF(AND(#REF!=0,S99=1),1,0)</formula>
    </cfRule>
  </conditionalFormatting>
  <conditionalFormatting sqref="K9:Q12 K15:Q18 K21:Q24 K27:Q30 K33:Q36 K39:Q42 K45:Q48 K51:Q54 K75:Q75">
    <cfRule type="expression" dxfId="251" priority="382" stopIfTrue="1">
      <formula>IF(SUM($L9:$L12)=12,1,0)</formula>
    </cfRule>
  </conditionalFormatting>
  <conditionalFormatting sqref="K55:Q55">
    <cfRule type="expression" dxfId="250" priority="384" stopIfTrue="1">
      <formula>IF(SUM($L52:$L55)=12,1,0)</formula>
    </cfRule>
  </conditionalFormatting>
  <conditionalFormatting sqref="K57:Q60">
    <cfRule type="expression" dxfId="249" priority="267" stopIfTrue="1">
      <formula>IF(SUM($L57:$L60)=12,1,0)</formula>
    </cfRule>
  </conditionalFormatting>
  <conditionalFormatting sqref="K63:Q66">
    <cfRule type="expression" dxfId="248" priority="263" stopIfTrue="1">
      <formula>IF(SUM($L63:$L66)=12,1,0)</formula>
    </cfRule>
  </conditionalFormatting>
  <conditionalFormatting sqref="K69:Q72">
    <cfRule type="expression" dxfId="247" priority="259" stopIfTrue="1">
      <formula>IF(SUM($L69:$L72)=12,1,0)</formula>
    </cfRule>
  </conditionalFormatting>
  <conditionalFormatting sqref="K76:Q79">
    <cfRule type="expression" dxfId="246" priority="929" stopIfTrue="1">
      <formula>IF(SUM($L76:$L80)=12,1,0)</formula>
    </cfRule>
  </conditionalFormatting>
  <conditionalFormatting sqref="AA10 AA14 AA18 AA22 AA26 AA30 AA34 AA38">
    <cfRule type="expression" dxfId="245" priority="1087" stopIfTrue="1">
      <formula>IF($AA11=#REF!,1,0)</formula>
    </cfRule>
  </conditionalFormatting>
  <conditionalFormatting sqref="AA10:AA11 AA14:AA15 AA18:AA19 AA22:AA23 AA26:AA27 AA30:AA31 AA34:AA35 AA38:AA39">
    <cfRule type="expression" dxfId="244" priority="1086" stopIfTrue="1">
      <formula>IF($AA10=#REF!,1,0)</formula>
    </cfRule>
  </conditionalFormatting>
  <conditionalFormatting sqref="AA11 AA15 AA19 AA23 AA27 AA31 AA35 AA39">
    <cfRule type="expression" dxfId="243" priority="1089" stopIfTrue="1">
      <formula>IF($AA10=#REF!,1,0)</formula>
    </cfRule>
  </conditionalFormatting>
  <conditionalFormatting sqref="AA42 AA46 AA50 AA54 AA58 AA62 AA66 AA70">
    <cfRule type="expression" dxfId="242" priority="240" stopIfTrue="1">
      <formula>IF($AA43=#REF!,1,0)</formula>
    </cfRule>
  </conditionalFormatting>
  <conditionalFormatting sqref="AA42:AA43 AA46:AA47 AA50:AA51 AA54:AA55 AA58:AA59 AA62:AA63 AA66:AA67 AA70:AA71">
    <cfRule type="expression" dxfId="241" priority="239" stopIfTrue="1">
      <formula>IF($AA42=#REF!,1,0)</formula>
    </cfRule>
  </conditionalFormatting>
  <conditionalFormatting sqref="AA43 AA47 AA51 AA55 AA59 AA63 AA67 AA71">
    <cfRule type="expression" dxfId="240" priority="242" stopIfTrue="1">
      <formula>IF($AA42=#REF!,1,0)</formula>
    </cfRule>
  </conditionalFormatting>
  <conditionalFormatting sqref="AB10">
    <cfRule type="expression" dxfId="239" priority="386" stopIfTrue="1">
      <formula>IF(AND($AB10&gt;$AB11,ISNUMBER($AB10),ISNUMBER($AB11)),1,0)</formula>
    </cfRule>
  </conditionalFormatting>
  <conditionalFormatting sqref="AB11">
    <cfRule type="expression" dxfId="238" priority="387" stopIfTrue="1">
      <formula>IF(AND($AB10&lt;$AB11,ISNUMBER($AB10),ISNUMBER($AB11)),1,0)</formula>
    </cfRule>
  </conditionalFormatting>
  <conditionalFormatting sqref="AB14">
    <cfRule type="expression" dxfId="237" priority="300" stopIfTrue="1">
      <formula>IF(AND($AB14&gt;$AB15,ISNUMBER($AB14),ISNUMBER($AB15)),1,0)</formula>
    </cfRule>
  </conditionalFormatting>
  <conditionalFormatting sqref="AB15">
    <cfRule type="expression" dxfId="236" priority="301" stopIfTrue="1">
      <formula>IF(AND($AB14&lt;$AB15,ISNUMBER($AB14),ISNUMBER($AB15)),1,0)</formula>
    </cfRule>
  </conditionalFormatting>
  <conditionalFormatting sqref="AB18">
    <cfRule type="expression" dxfId="235" priority="298" stopIfTrue="1">
      <formula>IF(AND($AB18&gt;$AB19,ISNUMBER($AB18),ISNUMBER($AB19)),1,0)</formula>
    </cfRule>
  </conditionalFormatting>
  <conditionalFormatting sqref="AB19">
    <cfRule type="expression" dxfId="234" priority="299" stopIfTrue="1">
      <formula>IF(AND($AB18&lt;$AB19,ISNUMBER($AB18),ISNUMBER($AB19)),1,0)</formula>
    </cfRule>
  </conditionalFormatting>
  <conditionalFormatting sqref="AB22">
    <cfRule type="expression" dxfId="233" priority="296" stopIfTrue="1">
      <formula>IF(AND($AB22&gt;$AB23,ISNUMBER($AB22),ISNUMBER($AB23)),1,0)</formula>
    </cfRule>
  </conditionalFormatting>
  <conditionalFormatting sqref="AB23">
    <cfRule type="expression" dxfId="232" priority="297" stopIfTrue="1">
      <formula>IF(AND($AB22&lt;$AB23,ISNUMBER($AB22),ISNUMBER($AB23)),1,0)</formula>
    </cfRule>
  </conditionalFormatting>
  <conditionalFormatting sqref="AB26">
    <cfRule type="expression" dxfId="231" priority="294" stopIfTrue="1">
      <formula>IF(AND($AB26&gt;$AB27,ISNUMBER($AB26),ISNUMBER($AB27)),1,0)</formula>
    </cfRule>
  </conditionalFormatting>
  <conditionalFormatting sqref="AB27">
    <cfRule type="expression" dxfId="230" priority="295" stopIfTrue="1">
      <formula>IF(AND($AB26&lt;$AB27,ISNUMBER($AB26),ISNUMBER($AB27)),1,0)</formula>
    </cfRule>
  </conditionalFormatting>
  <conditionalFormatting sqref="AB30">
    <cfRule type="expression" dxfId="229" priority="292" stopIfTrue="1">
      <formula>IF(AND($AB30&gt;$AB31,ISNUMBER($AB30),ISNUMBER($AB31)),1,0)</formula>
    </cfRule>
  </conditionalFormatting>
  <conditionalFormatting sqref="AB31">
    <cfRule type="expression" dxfId="228" priority="293" stopIfTrue="1">
      <formula>IF(AND($AB30&lt;$AB31,ISNUMBER($AB30),ISNUMBER($AB31)),1,0)</formula>
    </cfRule>
  </conditionalFormatting>
  <conditionalFormatting sqref="AB34">
    <cfRule type="expression" dxfId="227" priority="290" stopIfTrue="1">
      <formula>IF(AND($AB34&gt;$AB35,ISNUMBER($AB34),ISNUMBER($AB35)),1,0)</formula>
    </cfRule>
  </conditionalFormatting>
  <conditionalFormatting sqref="AB35">
    <cfRule type="expression" dxfId="226" priority="291" stopIfTrue="1">
      <formula>IF(AND($AB34&lt;$AB35,ISNUMBER($AB34),ISNUMBER($AB35)),1,0)</formula>
    </cfRule>
  </conditionalFormatting>
  <conditionalFormatting sqref="AB38">
    <cfRule type="expression" dxfId="225" priority="288" stopIfTrue="1">
      <formula>IF(AND($AB38&gt;$AB39,ISNUMBER($AB38),ISNUMBER($AB39)),1,0)</formula>
    </cfRule>
  </conditionalFormatting>
  <conditionalFormatting sqref="AB39">
    <cfRule type="expression" dxfId="224" priority="289" stopIfTrue="1">
      <formula>IF(AND($AB38&lt;$AB39,ISNUMBER($AB38),ISNUMBER($AB39)),1,0)</formula>
    </cfRule>
  </conditionalFormatting>
  <conditionalFormatting sqref="AB42">
    <cfRule type="expression" dxfId="223" priority="235" stopIfTrue="1">
      <formula>IF(AND($AB42&gt;$AB43,ISNUMBER($AB42),ISNUMBER($AB43)),1,0)</formula>
    </cfRule>
  </conditionalFormatting>
  <conditionalFormatting sqref="AB43">
    <cfRule type="expression" dxfId="222" priority="236" stopIfTrue="1">
      <formula>IF(AND($AB42&lt;$AB43,ISNUMBER($AB42),ISNUMBER($AB43)),1,0)</formula>
    </cfRule>
  </conditionalFormatting>
  <conditionalFormatting sqref="AB46">
    <cfRule type="expression" dxfId="221" priority="175" stopIfTrue="1">
      <formula>IF(AND($AB46&gt;$AB47,ISNUMBER($AB46),ISNUMBER($AB47)),1,0)</formula>
    </cfRule>
  </conditionalFormatting>
  <conditionalFormatting sqref="AB47">
    <cfRule type="expression" dxfId="220" priority="176" stopIfTrue="1">
      <formula>IF(AND($AB46&lt;$AB47,ISNUMBER($AB46),ISNUMBER($AB47)),1,0)</formula>
    </cfRule>
  </conditionalFormatting>
  <conditionalFormatting sqref="AB50">
    <cfRule type="expression" dxfId="219" priority="173" stopIfTrue="1">
      <formula>IF(AND($AB50&gt;$AB51,ISNUMBER($AB50),ISNUMBER($AB51)),1,0)</formula>
    </cfRule>
  </conditionalFormatting>
  <conditionalFormatting sqref="AB51">
    <cfRule type="expression" dxfId="218" priority="174" stopIfTrue="1">
      <formula>IF(AND($AB50&lt;$AB51,ISNUMBER($AB50),ISNUMBER($AB51)),1,0)</formula>
    </cfRule>
  </conditionalFormatting>
  <conditionalFormatting sqref="AB54">
    <cfRule type="expression" dxfId="217" priority="171" stopIfTrue="1">
      <formula>IF(AND($AB54&gt;$AB55,ISNUMBER($AB54),ISNUMBER($AB55)),1,0)</formula>
    </cfRule>
  </conditionalFormatting>
  <conditionalFormatting sqref="AB55">
    <cfRule type="expression" dxfId="216" priority="172" stopIfTrue="1">
      <formula>IF(AND($AB54&lt;$AB55,ISNUMBER($AB54),ISNUMBER($AB55)),1,0)</formula>
    </cfRule>
  </conditionalFormatting>
  <conditionalFormatting sqref="AB58">
    <cfRule type="expression" dxfId="215" priority="169" stopIfTrue="1">
      <formula>IF(AND($AB58&gt;$AB59,ISNUMBER($AB58),ISNUMBER($AB59)),1,0)</formula>
    </cfRule>
  </conditionalFormatting>
  <conditionalFormatting sqref="AB59">
    <cfRule type="expression" dxfId="214" priority="170" stopIfTrue="1">
      <formula>IF(AND($AB58&lt;$AB59,ISNUMBER($AB58),ISNUMBER($AB59)),1,0)</formula>
    </cfRule>
  </conditionalFormatting>
  <conditionalFormatting sqref="AB62">
    <cfRule type="expression" dxfId="213" priority="167" stopIfTrue="1">
      <formula>IF(AND($AB62&gt;$AB63,ISNUMBER($AB62),ISNUMBER($AB63)),1,0)</formula>
    </cfRule>
  </conditionalFormatting>
  <conditionalFormatting sqref="AB63">
    <cfRule type="expression" dxfId="212" priority="168" stopIfTrue="1">
      <formula>IF(AND($AB62&lt;$AB63,ISNUMBER($AB62),ISNUMBER($AB63)),1,0)</formula>
    </cfRule>
  </conditionalFormatting>
  <conditionalFormatting sqref="AB66">
    <cfRule type="expression" dxfId="211" priority="165" stopIfTrue="1">
      <formula>IF(AND($AB66&gt;$AB67,ISNUMBER($AB66),ISNUMBER($AB67)),1,0)</formula>
    </cfRule>
  </conditionalFormatting>
  <conditionalFormatting sqref="AB67">
    <cfRule type="expression" dxfId="210" priority="166" stopIfTrue="1">
      <formula>IF(AND($AB66&lt;$AB67,ISNUMBER($AB66),ISNUMBER($AB67)),1,0)</formula>
    </cfRule>
  </conditionalFormatting>
  <conditionalFormatting sqref="AB70">
    <cfRule type="expression" dxfId="209" priority="163" stopIfTrue="1">
      <formula>IF(AND($AB70&gt;$AB71,ISNUMBER($AB70),ISNUMBER($AB71)),1,0)</formula>
    </cfRule>
  </conditionalFormatting>
  <conditionalFormatting sqref="AB71">
    <cfRule type="expression" dxfId="208" priority="164" stopIfTrue="1">
      <formula>IF(AND($AB70&lt;$AB71,ISNUMBER($AB70),ISNUMBER($AB71)),1,0)</formula>
    </cfRule>
  </conditionalFormatting>
  <conditionalFormatting sqref="AC10">
    <cfRule type="expression" dxfId="207" priority="365" stopIfTrue="1">
      <formula>IF(AND($AC10&gt;$AC11,ISNUMBER($AC10),ISNUMBER($AC11)),1,0)</formula>
    </cfRule>
  </conditionalFormatting>
  <conditionalFormatting sqref="AC11">
    <cfRule type="expression" dxfId="206" priority="364" stopIfTrue="1">
      <formula>IF(AND($AC10&lt;$AC11,ISNUMBER($AC10),ISNUMBER($AC11)),1,0)</formula>
    </cfRule>
  </conditionalFormatting>
  <conditionalFormatting sqref="AC14">
    <cfRule type="expression" dxfId="205" priority="361" stopIfTrue="1">
      <formula>IF(AND($AC14&gt;$AC15,ISNUMBER($AC14),ISNUMBER($AC15)),1,0)</formula>
    </cfRule>
  </conditionalFormatting>
  <conditionalFormatting sqref="AC15">
    <cfRule type="expression" dxfId="204" priority="360" stopIfTrue="1">
      <formula>IF(AND($AC14&lt;$AC15,ISNUMBER($AC14),ISNUMBER($AC15)),1,0)</formula>
    </cfRule>
  </conditionalFormatting>
  <conditionalFormatting sqref="AC18">
    <cfRule type="expression" dxfId="203" priority="357" stopIfTrue="1">
      <formula>IF(AND($AC18&gt;$AC19,ISNUMBER($AC18),ISNUMBER($AC19)),1,0)</formula>
    </cfRule>
  </conditionalFormatting>
  <conditionalFormatting sqref="AC19">
    <cfRule type="expression" dxfId="202" priority="356" stopIfTrue="1">
      <formula>IF(AND($AC18&lt;$AC19,ISNUMBER($AC18),ISNUMBER($AC19)),1,0)</formula>
    </cfRule>
  </conditionalFormatting>
  <conditionalFormatting sqref="AC22">
    <cfRule type="expression" dxfId="201" priority="333" stopIfTrue="1">
      <formula>IF(AND($AC22&gt;$AC23,ISNUMBER($AC22),ISNUMBER($AC23)),1,0)</formula>
    </cfRule>
  </conditionalFormatting>
  <conditionalFormatting sqref="AC23">
    <cfRule type="expression" dxfId="200" priority="332" stopIfTrue="1">
      <formula>IF(AND($AC22&lt;$AC23,ISNUMBER($AC22),ISNUMBER($AC23)),1,0)</formula>
    </cfRule>
  </conditionalFormatting>
  <conditionalFormatting sqref="AC26">
    <cfRule type="expression" dxfId="199" priority="329" stopIfTrue="1">
      <formula>IF(AND($AC26&gt;$AC27,ISNUMBER($AC26),ISNUMBER($AC27)),1,0)</formula>
    </cfRule>
  </conditionalFormatting>
  <conditionalFormatting sqref="AC27">
    <cfRule type="expression" dxfId="198" priority="328" stopIfTrue="1">
      <formula>IF(AND($AC26&lt;$AC27,ISNUMBER($AC26),ISNUMBER($AC27)),1,0)</formula>
    </cfRule>
  </conditionalFormatting>
  <conditionalFormatting sqref="AC30">
    <cfRule type="expression" dxfId="197" priority="305" stopIfTrue="1">
      <formula>IF(AND($AC30&gt;$AC31,ISNUMBER($AC30),ISNUMBER($AC31)),1,0)</formula>
    </cfRule>
  </conditionalFormatting>
  <conditionalFormatting sqref="AC31">
    <cfRule type="expression" dxfId="196" priority="304" stopIfTrue="1">
      <formula>IF(AND($AC30&lt;$AC31,ISNUMBER($AC30),ISNUMBER($AC31)),1,0)</formula>
    </cfRule>
  </conditionalFormatting>
  <conditionalFormatting sqref="AC34">
    <cfRule type="expression" dxfId="195" priority="309" stopIfTrue="1">
      <formula>IF(AND($AC34&gt;$AC35,ISNUMBER($AC34),ISNUMBER($AC35)),1,0)</formula>
    </cfRule>
  </conditionalFormatting>
  <conditionalFormatting sqref="AC35">
    <cfRule type="expression" dxfId="194" priority="308" stopIfTrue="1">
      <formula>IF(AND($AC34&lt;$AC35,ISNUMBER($AC34),ISNUMBER($AC35)),1,0)</formula>
    </cfRule>
  </conditionalFormatting>
  <conditionalFormatting sqref="AC38">
    <cfRule type="expression" dxfId="193" priority="313" stopIfTrue="1">
      <formula>IF(AND($AC38&gt;$AC39,ISNUMBER($AC38),ISNUMBER($AC39)),1,0)</formula>
    </cfRule>
  </conditionalFormatting>
  <conditionalFormatting sqref="AC39">
    <cfRule type="expression" dxfId="192" priority="312" stopIfTrue="1">
      <formula>IF(AND($AC38&lt;$AC39,ISNUMBER($AC38),ISNUMBER($AC39)),1,0)</formula>
    </cfRule>
  </conditionalFormatting>
  <conditionalFormatting sqref="AC42">
    <cfRule type="expression" dxfId="191" priority="234" stopIfTrue="1">
      <formula>IF(AND($AC42&gt;$AC43,ISNUMBER($AC42),ISNUMBER($AC43)),1,0)</formula>
    </cfRule>
  </conditionalFormatting>
  <conditionalFormatting sqref="AC43">
    <cfRule type="expression" dxfId="190" priority="233" stopIfTrue="1">
      <formula>IF(AND($AC42&lt;$AC43,ISNUMBER($AC42),ISNUMBER($AC43)),1,0)</formula>
    </cfRule>
  </conditionalFormatting>
  <conditionalFormatting sqref="AC46">
    <cfRule type="expression" dxfId="189" priority="230" stopIfTrue="1">
      <formula>IF(AND($AC46&gt;$AC47,ISNUMBER($AC46),ISNUMBER($AC47)),1,0)</formula>
    </cfRule>
  </conditionalFormatting>
  <conditionalFormatting sqref="AC47">
    <cfRule type="expression" dxfId="188" priority="229" stopIfTrue="1">
      <formula>IF(AND($AC46&lt;$AC47,ISNUMBER($AC46),ISNUMBER($AC47)),1,0)</formula>
    </cfRule>
  </conditionalFormatting>
  <conditionalFormatting sqref="AC50">
    <cfRule type="expression" dxfId="187" priority="226" stopIfTrue="1">
      <formula>IF(AND($AC50&gt;$AC51,ISNUMBER($AC50),ISNUMBER($AC51)),1,0)</formula>
    </cfRule>
  </conditionalFormatting>
  <conditionalFormatting sqref="AC51">
    <cfRule type="expression" dxfId="186" priority="225" stopIfTrue="1">
      <formula>IF(AND($AC50&lt;$AC51,ISNUMBER($AC50),ISNUMBER($AC51)),1,0)</formula>
    </cfRule>
  </conditionalFormatting>
  <conditionalFormatting sqref="AC54">
    <cfRule type="expression" dxfId="185" priority="202" stopIfTrue="1">
      <formula>IF(AND($AC54&gt;$AC55,ISNUMBER($AC54),ISNUMBER($AC55)),1,0)</formula>
    </cfRule>
  </conditionalFormatting>
  <conditionalFormatting sqref="AC55">
    <cfRule type="expression" dxfId="184" priority="201" stopIfTrue="1">
      <formula>IF(AND($AC54&lt;$AC55,ISNUMBER($AC54),ISNUMBER($AC55)),1,0)</formula>
    </cfRule>
  </conditionalFormatting>
  <conditionalFormatting sqref="AC58">
    <cfRule type="expression" dxfId="183" priority="198" stopIfTrue="1">
      <formula>IF(AND($AC58&gt;$AC59,ISNUMBER($AC58),ISNUMBER($AC59)),1,0)</formula>
    </cfRule>
  </conditionalFormatting>
  <conditionalFormatting sqref="AC59">
    <cfRule type="expression" dxfId="182" priority="197" stopIfTrue="1">
      <formula>IF(AND($AC58&lt;$AC59,ISNUMBER($AC58),ISNUMBER($AC59)),1,0)</formula>
    </cfRule>
  </conditionalFormatting>
  <conditionalFormatting sqref="AC62">
    <cfRule type="expression" dxfId="181" priority="178" stopIfTrue="1">
      <formula>IF(AND($AC62&gt;$AC63,ISNUMBER($AC62),ISNUMBER($AC63)),1,0)</formula>
    </cfRule>
  </conditionalFormatting>
  <conditionalFormatting sqref="AC63">
    <cfRule type="expression" dxfId="180" priority="177" stopIfTrue="1">
      <formula>IF(AND($AC62&lt;$AC63,ISNUMBER($AC62),ISNUMBER($AC63)),1,0)</formula>
    </cfRule>
  </conditionalFormatting>
  <conditionalFormatting sqref="AC66">
    <cfRule type="expression" dxfId="179" priority="182" stopIfTrue="1">
      <formula>IF(AND($AC66&gt;$AC67,ISNUMBER($AC66),ISNUMBER($AC67)),1,0)</formula>
    </cfRule>
  </conditionalFormatting>
  <conditionalFormatting sqref="AC67">
    <cfRule type="expression" dxfId="178" priority="181" stopIfTrue="1">
      <formula>IF(AND($AC66&lt;$AC67,ISNUMBER($AC66),ISNUMBER($AC67)),1,0)</formula>
    </cfRule>
  </conditionalFormatting>
  <conditionalFormatting sqref="AC70">
    <cfRule type="expression" dxfId="177" priority="186" stopIfTrue="1">
      <formula>IF(AND($AC70&gt;$AC71,ISNUMBER($AC70),ISNUMBER($AC71)),1,0)</formula>
    </cfRule>
  </conditionalFormatting>
  <conditionalFormatting sqref="AC71">
    <cfRule type="expression" dxfId="176" priority="185" stopIfTrue="1">
      <formula>IF(AND($AC70&lt;$AC71,ISNUMBER($AC70),ISNUMBER($AC71)),1,0)</formula>
    </cfRule>
  </conditionalFormatting>
  <conditionalFormatting sqref="AD10">
    <cfRule type="expression" dxfId="175" priority="388" stopIfTrue="1">
      <formula>IF(AND($AD10&gt;$AD11,ISNUMBER($AD10),ISNUMBER($AD11)),1,0)</formula>
    </cfRule>
  </conditionalFormatting>
  <conditionalFormatting sqref="AD11">
    <cfRule type="expression" dxfId="174" priority="389" stopIfTrue="1">
      <formula>IF(AND($AD10&lt;$AD11,ISNUMBER($AD10),ISNUMBER($AD11)),1,0)</formula>
    </cfRule>
  </conditionalFormatting>
  <conditionalFormatting sqref="AD14">
    <cfRule type="expression" dxfId="173" priority="362" stopIfTrue="1">
      <formula>IF(AND($AD14&gt;$AD15,ISNUMBER($AD14),ISNUMBER($AD15)),1,0)</formula>
    </cfRule>
  </conditionalFormatting>
  <conditionalFormatting sqref="AD15">
    <cfRule type="expression" dxfId="172" priority="363" stopIfTrue="1">
      <formula>IF(AND($AD14&lt;$AD15,ISNUMBER($AD14),ISNUMBER($AD15)),1,0)</formula>
    </cfRule>
  </conditionalFormatting>
  <conditionalFormatting sqref="AD18">
    <cfRule type="expression" dxfId="171" priority="358" stopIfTrue="1">
      <formula>IF(AND($AD18&gt;$AD19,ISNUMBER($AD18),ISNUMBER($AD19)),1,0)</formula>
    </cfRule>
  </conditionalFormatting>
  <conditionalFormatting sqref="AD19">
    <cfRule type="expression" dxfId="170" priority="359" stopIfTrue="1">
      <formula>IF(AND($AD18&lt;$AD19,ISNUMBER($AD18),ISNUMBER($AD19)),1,0)</formula>
    </cfRule>
  </conditionalFormatting>
  <conditionalFormatting sqref="AD22">
    <cfRule type="expression" dxfId="169" priority="334" stopIfTrue="1">
      <formula>IF(AND($AD22&gt;$AD23,ISNUMBER($AD22),ISNUMBER($AD23)),1,0)</formula>
    </cfRule>
  </conditionalFormatting>
  <conditionalFormatting sqref="AD23">
    <cfRule type="expression" dxfId="168" priority="335" stopIfTrue="1">
      <formula>IF(AND($AD22&lt;$AD23,ISNUMBER($AD22),ISNUMBER($AD23)),1,0)</formula>
    </cfRule>
  </conditionalFormatting>
  <conditionalFormatting sqref="AD26">
    <cfRule type="expression" dxfId="167" priority="330" stopIfTrue="1">
      <formula>IF(AND($AD26&gt;$AD27,ISNUMBER($AD26),ISNUMBER($AD27)),1,0)</formula>
    </cfRule>
  </conditionalFormatting>
  <conditionalFormatting sqref="AD27">
    <cfRule type="expression" dxfId="166" priority="331" stopIfTrue="1">
      <formula>IF(AND($AD26&lt;$AD27,ISNUMBER($AD26),ISNUMBER($AD27)),1,0)</formula>
    </cfRule>
  </conditionalFormatting>
  <conditionalFormatting sqref="AD30">
    <cfRule type="expression" dxfId="165" priority="306" stopIfTrue="1">
      <formula>IF(AND($AD30&gt;$AD31,ISNUMBER($AD30),ISNUMBER($AD31)),1,0)</formula>
    </cfRule>
  </conditionalFormatting>
  <conditionalFormatting sqref="AD31">
    <cfRule type="expression" dxfId="164" priority="307" stopIfTrue="1">
      <formula>IF(AND($AD30&lt;$AD31,ISNUMBER($AD30),ISNUMBER($AD31)),1,0)</formula>
    </cfRule>
  </conditionalFormatting>
  <conditionalFormatting sqref="AD34">
    <cfRule type="expression" dxfId="163" priority="310" stopIfTrue="1">
      <formula>IF(AND($AD34&gt;$AD35,ISNUMBER($AD34),ISNUMBER($AD35)),1,0)</formula>
    </cfRule>
  </conditionalFormatting>
  <conditionalFormatting sqref="AD35">
    <cfRule type="expression" dxfId="162" priority="311" stopIfTrue="1">
      <formula>IF(AND($AD34&lt;$AD35,ISNUMBER($AD34),ISNUMBER($AD35)),1,0)</formula>
    </cfRule>
  </conditionalFormatting>
  <conditionalFormatting sqref="AD38">
    <cfRule type="expression" dxfId="161" priority="314" stopIfTrue="1">
      <formula>IF(AND($AD38&gt;$AD39,ISNUMBER($AD38),ISNUMBER($AD39)),1,0)</formula>
    </cfRule>
  </conditionalFormatting>
  <conditionalFormatting sqref="AD39">
    <cfRule type="expression" dxfId="160" priority="315" stopIfTrue="1">
      <formula>IF(AND($AD38&lt;$AD39,ISNUMBER($AD38),ISNUMBER($AD39)),1,0)</formula>
    </cfRule>
  </conditionalFormatting>
  <conditionalFormatting sqref="AD42">
    <cfRule type="expression" dxfId="159" priority="237" stopIfTrue="1">
      <formula>IF(AND($AD42&gt;$AD43,ISNUMBER($AD42),ISNUMBER($AD43)),1,0)</formula>
    </cfRule>
  </conditionalFormatting>
  <conditionalFormatting sqref="AD43">
    <cfRule type="expression" dxfId="158" priority="238" stopIfTrue="1">
      <formula>IF(AND($AD42&lt;$AD43,ISNUMBER($AD42),ISNUMBER($AD43)),1,0)</formula>
    </cfRule>
  </conditionalFormatting>
  <conditionalFormatting sqref="AD46">
    <cfRule type="expression" dxfId="157" priority="231" stopIfTrue="1">
      <formula>IF(AND($AD46&gt;$AD47,ISNUMBER($AD46),ISNUMBER($AD47)),1,0)</formula>
    </cfRule>
  </conditionalFormatting>
  <conditionalFormatting sqref="AD47">
    <cfRule type="expression" dxfId="156" priority="232" stopIfTrue="1">
      <formula>IF(AND($AD46&lt;$AD47,ISNUMBER($AD46),ISNUMBER($AD47)),1,0)</formula>
    </cfRule>
  </conditionalFormatting>
  <conditionalFormatting sqref="AD50">
    <cfRule type="expression" dxfId="155" priority="227" stopIfTrue="1">
      <formula>IF(AND($AD50&gt;$AD51,ISNUMBER($AD50),ISNUMBER($AD51)),1,0)</formula>
    </cfRule>
  </conditionalFormatting>
  <conditionalFormatting sqref="AD51">
    <cfRule type="expression" dxfId="154" priority="228" stopIfTrue="1">
      <formula>IF(AND($AD50&lt;$AD51,ISNUMBER($AD50),ISNUMBER($AD51)),1,0)</formula>
    </cfRule>
  </conditionalFormatting>
  <conditionalFormatting sqref="AD54">
    <cfRule type="expression" dxfId="153" priority="203" stopIfTrue="1">
      <formula>IF(AND($AD54&gt;$AD55,ISNUMBER($AD54),ISNUMBER($AD55)),1,0)</formula>
    </cfRule>
  </conditionalFormatting>
  <conditionalFormatting sqref="AD55">
    <cfRule type="expression" dxfId="152" priority="204" stopIfTrue="1">
      <formula>IF(AND($AD54&lt;$AD55,ISNUMBER($AD54),ISNUMBER($AD55)),1,0)</formula>
    </cfRule>
  </conditionalFormatting>
  <conditionalFormatting sqref="AD58">
    <cfRule type="expression" dxfId="151" priority="199" stopIfTrue="1">
      <formula>IF(AND($AD58&gt;$AD59,ISNUMBER($AD58),ISNUMBER($AD59)),1,0)</formula>
    </cfRule>
  </conditionalFormatting>
  <conditionalFormatting sqref="AD59">
    <cfRule type="expression" dxfId="150" priority="200" stopIfTrue="1">
      <formula>IF(AND($AD58&lt;$AD59,ISNUMBER($AD58),ISNUMBER($AD59)),1,0)</formula>
    </cfRule>
  </conditionalFormatting>
  <conditionalFormatting sqref="AD62">
    <cfRule type="expression" dxfId="149" priority="179" stopIfTrue="1">
      <formula>IF(AND($AD62&gt;$AD63,ISNUMBER($AD62),ISNUMBER($AD63)),1,0)</formula>
    </cfRule>
  </conditionalFormatting>
  <conditionalFormatting sqref="AD63">
    <cfRule type="expression" dxfId="148" priority="180" stopIfTrue="1">
      <formula>IF(AND($AD62&lt;$AD63,ISNUMBER($AD62),ISNUMBER($AD63)),1,0)</formula>
    </cfRule>
  </conditionalFormatting>
  <conditionalFormatting sqref="AD66">
    <cfRule type="expression" dxfId="147" priority="183" stopIfTrue="1">
      <formula>IF(AND($AD66&gt;$AD67,ISNUMBER($AD66),ISNUMBER($AD67)),1,0)</formula>
    </cfRule>
  </conditionalFormatting>
  <conditionalFormatting sqref="AD67">
    <cfRule type="expression" dxfId="146" priority="184" stopIfTrue="1">
      <formula>IF(AND($AD66&lt;$AD67,ISNUMBER($AD66),ISNUMBER($AD67)),1,0)</formula>
    </cfRule>
  </conditionalFormatting>
  <conditionalFormatting sqref="AD70">
    <cfRule type="expression" dxfId="145" priority="187" stopIfTrue="1">
      <formula>IF(AND($AD70&gt;$AD71,ISNUMBER($AD70),ISNUMBER($AD71)),1,0)</formula>
    </cfRule>
  </conditionalFormatting>
  <conditionalFormatting sqref="AD71">
    <cfRule type="expression" dxfId="144" priority="188" stopIfTrue="1">
      <formula>IF(AND($AD70&lt;$AD71,ISNUMBER($AD70),ISNUMBER($AD71)),1,0)</formula>
    </cfRule>
  </conditionalFormatting>
  <conditionalFormatting sqref="AH12">
    <cfRule type="expression" dxfId="143" priority="118" stopIfTrue="1">
      <formula>IF($AA13=#REF!,1,0)</formula>
    </cfRule>
  </conditionalFormatting>
  <conditionalFormatting sqref="AH12:AH13">
    <cfRule type="expression" dxfId="142" priority="117" stopIfTrue="1">
      <formula>IF($AA12=#REF!,1,0)</formula>
    </cfRule>
  </conditionalFormatting>
  <conditionalFormatting sqref="AH13">
    <cfRule type="expression" dxfId="141" priority="120" stopIfTrue="1">
      <formula>IF($AA12=#REF!,1,0)</formula>
    </cfRule>
  </conditionalFormatting>
  <conditionalFormatting sqref="AH20">
    <cfRule type="expression" dxfId="140" priority="74" stopIfTrue="1">
      <formula>IF($AA21=#REF!,1,0)</formula>
    </cfRule>
  </conditionalFormatting>
  <conditionalFormatting sqref="AH20:AH21">
    <cfRule type="expression" dxfId="139" priority="73" stopIfTrue="1">
      <formula>IF($AA20=#REF!,1,0)</formula>
    </cfRule>
  </conditionalFormatting>
  <conditionalFormatting sqref="AH21">
    <cfRule type="expression" dxfId="138" priority="76" stopIfTrue="1">
      <formula>IF($AA20=#REF!,1,0)</formula>
    </cfRule>
  </conditionalFormatting>
  <conditionalFormatting sqref="AH28">
    <cfRule type="expression" dxfId="137" priority="70" stopIfTrue="1">
      <formula>IF($AA29=#REF!,1,0)</formula>
    </cfRule>
  </conditionalFormatting>
  <conditionalFormatting sqref="AH28:AH29">
    <cfRule type="expression" dxfId="136" priority="69" stopIfTrue="1">
      <formula>IF($AA28=#REF!,1,0)</formula>
    </cfRule>
  </conditionalFormatting>
  <conditionalFormatting sqref="AH29">
    <cfRule type="expression" dxfId="135" priority="72" stopIfTrue="1">
      <formula>IF($AA28=#REF!,1,0)</formula>
    </cfRule>
  </conditionalFormatting>
  <conditionalFormatting sqref="AH36">
    <cfRule type="expression" dxfId="134" priority="66" stopIfTrue="1">
      <formula>IF($AA37=#REF!,1,0)</formula>
    </cfRule>
  </conditionalFormatting>
  <conditionalFormatting sqref="AH36:AH37">
    <cfRule type="expression" dxfId="133" priority="65" stopIfTrue="1">
      <formula>IF($AA36=#REF!,1,0)</formula>
    </cfRule>
  </conditionalFormatting>
  <conditionalFormatting sqref="AH37">
    <cfRule type="expression" dxfId="132" priority="68" stopIfTrue="1">
      <formula>IF($AA36=#REF!,1,0)</formula>
    </cfRule>
  </conditionalFormatting>
  <conditionalFormatting sqref="AH44">
    <cfRule type="expression" dxfId="131" priority="62" stopIfTrue="1">
      <formula>IF($AA45=#REF!,1,0)</formula>
    </cfRule>
  </conditionalFormatting>
  <conditionalFormatting sqref="AH44:AH45">
    <cfRule type="expression" dxfId="130" priority="61" stopIfTrue="1">
      <formula>IF($AA44=#REF!,1,0)</formula>
    </cfRule>
  </conditionalFormatting>
  <conditionalFormatting sqref="AH45">
    <cfRule type="expression" dxfId="129" priority="64" stopIfTrue="1">
      <formula>IF($AA44=#REF!,1,0)</formula>
    </cfRule>
  </conditionalFormatting>
  <conditionalFormatting sqref="AH52">
    <cfRule type="expression" dxfId="128" priority="58" stopIfTrue="1">
      <formula>IF($AA53=#REF!,1,0)</formula>
    </cfRule>
  </conditionalFormatting>
  <conditionalFormatting sqref="AH52:AH53">
    <cfRule type="expression" dxfId="127" priority="57" stopIfTrue="1">
      <formula>IF($AA52=#REF!,1,0)</formula>
    </cfRule>
  </conditionalFormatting>
  <conditionalFormatting sqref="AH53">
    <cfRule type="expression" dxfId="126" priority="60" stopIfTrue="1">
      <formula>IF($AA52=#REF!,1,0)</formula>
    </cfRule>
  </conditionalFormatting>
  <conditionalFormatting sqref="AH60">
    <cfRule type="expression" dxfId="125" priority="54" stopIfTrue="1">
      <formula>IF($AA61=#REF!,1,0)</formula>
    </cfRule>
  </conditionalFormatting>
  <conditionalFormatting sqref="AH60:AH61">
    <cfRule type="expression" dxfId="124" priority="53" stopIfTrue="1">
      <formula>IF($AA60=#REF!,1,0)</formula>
    </cfRule>
  </conditionalFormatting>
  <conditionalFormatting sqref="AH61">
    <cfRule type="expression" dxfId="123" priority="56" stopIfTrue="1">
      <formula>IF($AA60=#REF!,1,0)</formula>
    </cfRule>
  </conditionalFormatting>
  <conditionalFormatting sqref="AH68">
    <cfRule type="expression" dxfId="122" priority="50" stopIfTrue="1">
      <formula>IF($AA69=#REF!,1,0)</formula>
    </cfRule>
  </conditionalFormatting>
  <conditionalFormatting sqref="AH68:AH69">
    <cfRule type="expression" dxfId="121" priority="49" stopIfTrue="1">
      <formula>IF($AA68=#REF!,1,0)</formula>
    </cfRule>
  </conditionalFormatting>
  <conditionalFormatting sqref="AH69">
    <cfRule type="expression" dxfId="120" priority="52" stopIfTrue="1">
      <formula>IF($AA68=#REF!,1,0)</formula>
    </cfRule>
  </conditionalFormatting>
  <conditionalFormatting sqref="AI12">
    <cfRule type="expression" dxfId="119" priority="286" stopIfTrue="1">
      <formula>IF(AND($AB12&gt;$AB13,ISNUMBER($AB12),ISNUMBER($AB13)),1,0)</formula>
    </cfRule>
  </conditionalFormatting>
  <conditionalFormatting sqref="AI13">
    <cfRule type="expression" dxfId="118" priority="287" stopIfTrue="1">
      <formula>IF(AND($AB12&lt;$AB13,ISNUMBER($AB12),ISNUMBER($AB13)),1,0)</formula>
    </cfRule>
  </conditionalFormatting>
  <conditionalFormatting sqref="AI20">
    <cfRule type="expression" dxfId="117" priority="284" stopIfTrue="1">
      <formula>IF(AND($AB20&gt;$AB21,ISNUMBER($AB20),ISNUMBER($AB21)),1,0)</formula>
    </cfRule>
  </conditionalFormatting>
  <conditionalFormatting sqref="AI21">
    <cfRule type="expression" dxfId="116" priority="285" stopIfTrue="1">
      <formula>IF(AND($AB20&lt;$AB21,ISNUMBER($AB20),ISNUMBER($AB21)),1,0)</formula>
    </cfRule>
  </conditionalFormatting>
  <conditionalFormatting sqref="AI28">
    <cfRule type="expression" dxfId="115" priority="282" stopIfTrue="1">
      <formula>IF(AND($AB28&gt;$AB29,ISNUMBER($AB28),ISNUMBER($AB29)),1,0)</formula>
    </cfRule>
  </conditionalFormatting>
  <conditionalFormatting sqref="AI29">
    <cfRule type="expression" dxfId="114" priority="283" stopIfTrue="1">
      <formula>IF(AND($AB28&lt;$AB29,ISNUMBER($AB28),ISNUMBER($AB29)),1,0)</formula>
    </cfRule>
  </conditionalFormatting>
  <conditionalFormatting sqref="AI36">
    <cfRule type="expression" dxfId="113" priority="280" stopIfTrue="1">
      <formula>IF(AND($AB36&gt;$AB37,ISNUMBER($AB36),ISNUMBER($AB37)),1,0)</formula>
    </cfRule>
  </conditionalFormatting>
  <conditionalFormatting sqref="AI37">
    <cfRule type="expression" dxfId="112" priority="281" stopIfTrue="1">
      <formula>IF(AND($AB36&lt;$AB37,ISNUMBER($AB36),ISNUMBER($AB37)),1,0)</formula>
    </cfRule>
  </conditionalFormatting>
  <conditionalFormatting sqref="AI44">
    <cfRule type="expression" dxfId="111" priority="161" stopIfTrue="1">
      <formula>IF(AND($AB44&gt;$AB45,ISNUMBER($AB44),ISNUMBER($AB45)),1,0)</formula>
    </cfRule>
  </conditionalFormatting>
  <conditionalFormatting sqref="AI45">
    <cfRule type="expression" dxfId="110" priority="162" stopIfTrue="1">
      <formula>IF(AND($AB44&lt;$AB45,ISNUMBER($AB44),ISNUMBER($AB45)),1,0)</formula>
    </cfRule>
  </conditionalFormatting>
  <conditionalFormatting sqref="AI52">
    <cfRule type="expression" dxfId="109" priority="159" stopIfTrue="1">
      <formula>IF(AND($AB52&gt;$AB53,ISNUMBER($AB52),ISNUMBER($AB53)),1,0)</formula>
    </cfRule>
  </conditionalFormatting>
  <conditionalFormatting sqref="AI53">
    <cfRule type="expression" dxfId="108" priority="160" stopIfTrue="1">
      <formula>IF(AND($AB52&lt;$AB53,ISNUMBER($AB52),ISNUMBER($AB53)),1,0)</formula>
    </cfRule>
  </conditionalFormatting>
  <conditionalFormatting sqref="AI60">
    <cfRule type="expression" dxfId="107" priority="157" stopIfTrue="1">
      <formula>IF(AND($AB60&gt;$AB61,ISNUMBER($AB60),ISNUMBER($AB61)),1,0)</formula>
    </cfRule>
  </conditionalFormatting>
  <conditionalFormatting sqref="AI61">
    <cfRule type="expression" dxfId="106" priority="158" stopIfTrue="1">
      <formula>IF(AND($AB60&lt;$AB61,ISNUMBER($AB60),ISNUMBER($AB61)),1,0)</formula>
    </cfRule>
  </conditionalFormatting>
  <conditionalFormatting sqref="AI68">
    <cfRule type="expression" dxfId="105" priority="155" stopIfTrue="1">
      <formula>IF(AND($AB68&gt;$AB69,ISNUMBER($AB68),ISNUMBER($AB69)),1,0)</formula>
    </cfRule>
  </conditionalFormatting>
  <conditionalFormatting sqref="AI69">
    <cfRule type="expression" dxfId="104" priority="156" stopIfTrue="1">
      <formula>IF(AND($AB68&lt;$AB69,ISNUMBER($AB68),ISNUMBER($AB69)),1,0)</formula>
    </cfRule>
  </conditionalFormatting>
  <conditionalFormatting sqref="AJ12">
    <cfRule type="expression" dxfId="103" priority="353" stopIfTrue="1">
      <formula>IF(AND($AC12&gt;$AC13,ISNUMBER($AC12),ISNUMBER($AC13)),1,0)</formula>
    </cfRule>
  </conditionalFormatting>
  <conditionalFormatting sqref="AJ13">
    <cfRule type="expression" dxfId="102" priority="352" stopIfTrue="1">
      <formula>IF(AND($AC12&lt;$AC13,ISNUMBER($AC12),ISNUMBER($AC13)),1,0)</formula>
    </cfRule>
  </conditionalFormatting>
  <conditionalFormatting sqref="AJ20">
    <cfRule type="expression" dxfId="101" priority="341" stopIfTrue="1">
      <formula>IF(AND($AC20&gt;$AC21,ISNUMBER($AC20),ISNUMBER($AC21)),1,0)</formula>
    </cfRule>
  </conditionalFormatting>
  <conditionalFormatting sqref="AJ21">
    <cfRule type="expression" dxfId="100" priority="340" stopIfTrue="1">
      <formula>IF(AND($AC20&lt;$AC21,ISNUMBER($AC20),ISNUMBER($AC21)),1,0)</formula>
    </cfRule>
  </conditionalFormatting>
  <conditionalFormatting sqref="AJ28">
    <cfRule type="expression" dxfId="99" priority="337" stopIfTrue="1">
      <formula>IF(AND($AC28&gt;$AC29,ISNUMBER($AC28),ISNUMBER($AC29)),1,0)</formula>
    </cfRule>
  </conditionalFormatting>
  <conditionalFormatting sqref="AJ29">
    <cfRule type="expression" dxfId="98" priority="336" stopIfTrue="1">
      <formula>IF(AND($AC28&lt;$AC29,ISNUMBER($AC28),ISNUMBER($AC29)),1,0)</formula>
    </cfRule>
  </conditionalFormatting>
  <conditionalFormatting sqref="AJ36">
    <cfRule type="expression" dxfId="97" priority="317" stopIfTrue="1">
      <formula>IF(AND($AC36&gt;$AC37,ISNUMBER($AC36),ISNUMBER($AC37)),1,0)</formula>
    </cfRule>
  </conditionalFormatting>
  <conditionalFormatting sqref="AJ37">
    <cfRule type="expression" dxfId="96" priority="316" stopIfTrue="1">
      <formula>IF(AND($AC36&lt;$AC37,ISNUMBER($AC36),ISNUMBER($AC37)),1,0)</formula>
    </cfRule>
  </conditionalFormatting>
  <conditionalFormatting sqref="AJ44">
    <cfRule type="expression" dxfId="95" priority="222" stopIfTrue="1">
      <formula>IF(AND($AC44&gt;$AC45,ISNUMBER($AC44),ISNUMBER($AC45)),1,0)</formula>
    </cfRule>
  </conditionalFormatting>
  <conditionalFormatting sqref="AJ45">
    <cfRule type="expression" dxfId="94" priority="221" stopIfTrue="1">
      <formula>IF(AND($AC44&lt;$AC45,ISNUMBER($AC44),ISNUMBER($AC45)),1,0)</formula>
    </cfRule>
  </conditionalFormatting>
  <conditionalFormatting sqref="AJ52">
    <cfRule type="expression" dxfId="93" priority="210" stopIfTrue="1">
      <formula>IF(AND($AC52&gt;$AC53,ISNUMBER($AC52),ISNUMBER($AC53)),1,0)</formula>
    </cfRule>
  </conditionalFormatting>
  <conditionalFormatting sqref="AJ53">
    <cfRule type="expression" dxfId="92" priority="209" stopIfTrue="1">
      <formula>IF(AND($AC52&lt;$AC53,ISNUMBER($AC52),ISNUMBER($AC53)),1,0)</formula>
    </cfRule>
  </conditionalFormatting>
  <conditionalFormatting sqref="AJ60">
    <cfRule type="expression" dxfId="91" priority="206" stopIfTrue="1">
      <formula>IF(AND($AC60&gt;$AC61,ISNUMBER($AC60),ISNUMBER($AC61)),1,0)</formula>
    </cfRule>
  </conditionalFormatting>
  <conditionalFormatting sqref="AJ61">
    <cfRule type="expression" dxfId="90" priority="205" stopIfTrue="1">
      <formula>IF(AND($AC60&lt;$AC61,ISNUMBER($AC60),ISNUMBER($AC61)),1,0)</formula>
    </cfRule>
  </conditionalFormatting>
  <conditionalFormatting sqref="AJ68">
    <cfRule type="expression" dxfId="89" priority="190" stopIfTrue="1">
      <formula>IF(AND($AC68&gt;$AC69,ISNUMBER($AC68),ISNUMBER($AC69)),1,0)</formula>
    </cfRule>
  </conditionalFormatting>
  <conditionalFormatting sqref="AJ69">
    <cfRule type="expression" dxfId="88" priority="189" stopIfTrue="1">
      <formula>IF(AND($AC68&lt;$AC69,ISNUMBER($AC68),ISNUMBER($AC69)),1,0)</formula>
    </cfRule>
  </conditionalFormatting>
  <conditionalFormatting sqref="AK12">
    <cfRule type="expression" dxfId="87" priority="354" stopIfTrue="1">
      <formula>IF(AND($AD12&gt;$AD13,ISNUMBER($AD12),ISNUMBER($AD13)),1,0)</formula>
    </cfRule>
  </conditionalFormatting>
  <conditionalFormatting sqref="AK13">
    <cfRule type="expression" dxfId="86" priority="355" stopIfTrue="1">
      <formula>IF(AND($AD12&lt;$AD13,ISNUMBER($AD12),ISNUMBER($AD13)),1,0)</formula>
    </cfRule>
  </conditionalFormatting>
  <conditionalFormatting sqref="AK20">
    <cfRule type="expression" dxfId="85" priority="342" stopIfTrue="1">
      <formula>IF(AND($AD20&gt;$AD21,ISNUMBER($AD20),ISNUMBER($AD21)),1,0)</formula>
    </cfRule>
  </conditionalFormatting>
  <conditionalFormatting sqref="AK21">
    <cfRule type="expression" dxfId="84" priority="343" stopIfTrue="1">
      <formula>IF(AND($AD20&lt;$AD21,ISNUMBER($AD20),ISNUMBER($AD21)),1,0)</formula>
    </cfRule>
  </conditionalFormatting>
  <conditionalFormatting sqref="AK28">
    <cfRule type="expression" dxfId="83" priority="338" stopIfTrue="1">
      <formula>IF(AND($AD28&gt;$AD29,ISNUMBER($AD28),ISNUMBER($AD29)),1,0)</formula>
    </cfRule>
  </conditionalFormatting>
  <conditionalFormatting sqref="AK29">
    <cfRule type="expression" dxfId="82" priority="339" stopIfTrue="1">
      <formula>IF(AND($AD28&lt;$AD29,ISNUMBER($AD28),ISNUMBER($AD29)),1,0)</formula>
    </cfRule>
  </conditionalFormatting>
  <conditionalFormatting sqref="AK36">
    <cfRule type="expression" dxfId="81" priority="318" stopIfTrue="1">
      <formula>IF(AND($AD36&gt;$AD37,ISNUMBER($AD36),ISNUMBER($AD37)),1,0)</formula>
    </cfRule>
  </conditionalFormatting>
  <conditionalFormatting sqref="AK37">
    <cfRule type="expression" dxfId="80" priority="319" stopIfTrue="1">
      <formula>IF(AND($AD36&lt;$AD37,ISNUMBER($AD36),ISNUMBER($AD37)),1,0)</formula>
    </cfRule>
  </conditionalFormatting>
  <conditionalFormatting sqref="AK44">
    <cfRule type="expression" dxfId="79" priority="223" stopIfTrue="1">
      <formula>IF(AND($AD44&gt;$AD45,ISNUMBER($AD44),ISNUMBER($AD45)),1,0)</formula>
    </cfRule>
  </conditionalFormatting>
  <conditionalFormatting sqref="AK45">
    <cfRule type="expression" dxfId="78" priority="224" stopIfTrue="1">
      <formula>IF(AND($AD44&lt;$AD45,ISNUMBER($AD44),ISNUMBER($AD45)),1,0)</formula>
    </cfRule>
  </conditionalFormatting>
  <conditionalFormatting sqref="AK52">
    <cfRule type="expression" dxfId="77" priority="211" stopIfTrue="1">
      <formula>IF(AND($AD52&gt;$AD53,ISNUMBER($AD52),ISNUMBER($AD53)),1,0)</formula>
    </cfRule>
  </conditionalFormatting>
  <conditionalFormatting sqref="AK53">
    <cfRule type="expression" dxfId="76" priority="212" stopIfTrue="1">
      <formula>IF(AND($AD52&lt;$AD53,ISNUMBER($AD52),ISNUMBER($AD53)),1,0)</formula>
    </cfRule>
  </conditionalFormatting>
  <conditionalFormatting sqref="AK60">
    <cfRule type="expression" dxfId="75" priority="207" stopIfTrue="1">
      <formula>IF(AND($AD60&gt;$AD61,ISNUMBER($AD60),ISNUMBER($AD61)),1,0)</formula>
    </cfRule>
  </conditionalFormatting>
  <conditionalFormatting sqref="AK61">
    <cfRule type="expression" dxfId="74" priority="208" stopIfTrue="1">
      <formula>IF(AND($AD60&lt;$AD61,ISNUMBER($AD60),ISNUMBER($AD61)),1,0)</formula>
    </cfRule>
  </conditionalFormatting>
  <conditionalFormatting sqref="AK68">
    <cfRule type="expression" dxfId="73" priority="191" stopIfTrue="1">
      <formula>IF(AND($AD68&gt;$AD69,ISNUMBER($AD68),ISNUMBER($AD69)),1,0)</formula>
    </cfRule>
  </conditionalFormatting>
  <conditionalFormatting sqref="AK69">
    <cfRule type="expression" dxfId="72" priority="192" stopIfTrue="1">
      <formula>IF(AND($AD68&lt;$AD69,ISNUMBER($AD68),ISNUMBER($AD69)),1,0)</formula>
    </cfRule>
  </conditionalFormatting>
  <conditionalFormatting sqref="AO16">
    <cfRule type="expression" dxfId="71" priority="34" stopIfTrue="1">
      <formula>IF($AA17=#REF!,1,0)</formula>
    </cfRule>
  </conditionalFormatting>
  <conditionalFormatting sqref="AO16:AO17">
    <cfRule type="expression" dxfId="70" priority="33" stopIfTrue="1">
      <formula>IF($AA16=#REF!,1,0)</formula>
    </cfRule>
  </conditionalFormatting>
  <conditionalFormatting sqref="AO17">
    <cfRule type="expression" dxfId="69" priority="36" stopIfTrue="1">
      <formula>IF($AA16=#REF!,1,0)</formula>
    </cfRule>
  </conditionalFormatting>
  <conditionalFormatting sqref="AO32">
    <cfRule type="expression" dxfId="68" priority="30" stopIfTrue="1">
      <formula>IF($AA33=#REF!,1,0)</formula>
    </cfRule>
  </conditionalFormatting>
  <conditionalFormatting sqref="AO32:AO33">
    <cfRule type="expression" dxfId="67" priority="29" stopIfTrue="1">
      <formula>IF($AA32=#REF!,1,0)</formula>
    </cfRule>
  </conditionalFormatting>
  <conditionalFormatting sqref="AO33">
    <cfRule type="expression" dxfId="66" priority="32" stopIfTrue="1">
      <formula>IF($AA32=#REF!,1,0)</formula>
    </cfRule>
  </conditionalFormatting>
  <conditionalFormatting sqref="AO48">
    <cfRule type="expression" dxfId="65" priority="26" stopIfTrue="1">
      <formula>IF($AA49=#REF!,1,0)</formula>
    </cfRule>
  </conditionalFormatting>
  <conditionalFormatting sqref="AO48:AO49">
    <cfRule type="expression" dxfId="64" priority="25" stopIfTrue="1">
      <formula>IF($AA48=#REF!,1,0)</formula>
    </cfRule>
  </conditionalFormatting>
  <conditionalFormatting sqref="AO49">
    <cfRule type="expression" dxfId="63" priority="28" stopIfTrue="1">
      <formula>IF($AA48=#REF!,1,0)</formula>
    </cfRule>
  </conditionalFormatting>
  <conditionalFormatting sqref="AO64">
    <cfRule type="expression" dxfId="62" priority="22" stopIfTrue="1">
      <formula>IF($AA65=#REF!,1,0)</formula>
    </cfRule>
  </conditionalFormatting>
  <conditionalFormatting sqref="AO64:AO65">
    <cfRule type="expression" dxfId="61" priority="21" stopIfTrue="1">
      <formula>IF($AA64=#REF!,1,0)</formula>
    </cfRule>
  </conditionalFormatting>
  <conditionalFormatting sqref="AO65">
    <cfRule type="expression" dxfId="60" priority="24" stopIfTrue="1">
      <formula>IF($AA64=#REF!,1,0)</formula>
    </cfRule>
  </conditionalFormatting>
  <conditionalFormatting sqref="AP16">
    <cfRule type="expression" dxfId="59" priority="276" stopIfTrue="1">
      <formula>IF(AND($AB16&gt;$AB17,ISNUMBER($AB16),ISNUMBER($AB17)),1,0)</formula>
    </cfRule>
  </conditionalFormatting>
  <conditionalFormatting sqref="AP17">
    <cfRule type="expression" dxfId="58" priority="277" stopIfTrue="1">
      <formula>IF(AND($AB16&lt;$AB17,ISNUMBER($AB16),ISNUMBER($AB17)),1,0)</formula>
    </cfRule>
  </conditionalFormatting>
  <conditionalFormatting sqref="AP32">
    <cfRule type="expression" dxfId="57" priority="278" stopIfTrue="1">
      <formula>IF(AND($AB32&gt;$AB33,ISNUMBER($AB32),ISNUMBER($AB33)),1,0)</formula>
    </cfRule>
  </conditionalFormatting>
  <conditionalFormatting sqref="AP33">
    <cfRule type="expression" dxfId="56" priority="279" stopIfTrue="1">
      <formula>IF(AND($AB32&lt;$AB33,ISNUMBER($AB32),ISNUMBER($AB33)),1,0)</formula>
    </cfRule>
  </conditionalFormatting>
  <conditionalFormatting sqref="AP48">
    <cfRule type="expression" dxfId="55" priority="151" stopIfTrue="1">
      <formula>IF(AND($AB48&gt;$AB49,ISNUMBER($AB48),ISNUMBER($AB49)),1,0)</formula>
    </cfRule>
  </conditionalFormatting>
  <conditionalFormatting sqref="AP49">
    <cfRule type="expression" dxfId="54" priority="152" stopIfTrue="1">
      <formula>IF(AND($AB48&lt;$AB49,ISNUMBER($AB48),ISNUMBER($AB49)),1,0)</formula>
    </cfRule>
  </conditionalFormatting>
  <conditionalFormatting sqref="AP64">
    <cfRule type="expression" dxfId="53" priority="153" stopIfTrue="1">
      <formula>IF(AND($AB64&gt;$AB65,ISNUMBER($AB64),ISNUMBER($AB65)),1,0)</formula>
    </cfRule>
  </conditionalFormatting>
  <conditionalFormatting sqref="AP65">
    <cfRule type="expression" dxfId="52" priority="154" stopIfTrue="1">
      <formula>IF(AND($AB64&lt;$AB65,ISNUMBER($AB64),ISNUMBER($AB65)),1,0)</formula>
    </cfRule>
  </conditionalFormatting>
  <conditionalFormatting sqref="AQ16">
    <cfRule type="expression" dxfId="51" priority="349" stopIfTrue="1">
      <formula>IF(AND($AC16&gt;$AC17,ISNUMBER($AC16),ISNUMBER($AC17)),1,0)</formula>
    </cfRule>
  </conditionalFormatting>
  <conditionalFormatting sqref="AQ17">
    <cfRule type="expression" dxfId="50" priority="348" stopIfTrue="1">
      <formula>IF(AND($AC16&lt;$AC17,ISNUMBER($AC16),ISNUMBER($AC17)),1,0)</formula>
    </cfRule>
  </conditionalFormatting>
  <conditionalFormatting sqref="AQ32">
    <cfRule type="expression" dxfId="49" priority="321" stopIfTrue="1">
      <formula>IF(AND($AC32&gt;$AC33,ISNUMBER($AC32),ISNUMBER($AC33)),1,0)</formula>
    </cfRule>
  </conditionalFormatting>
  <conditionalFormatting sqref="AQ33">
    <cfRule type="expression" dxfId="48" priority="320" stopIfTrue="1">
      <formula>IF(AND($AC32&lt;$AC33,ISNUMBER($AC32),ISNUMBER($AC33)),1,0)</formula>
    </cfRule>
  </conditionalFormatting>
  <conditionalFormatting sqref="AQ48">
    <cfRule type="expression" dxfId="47" priority="218" stopIfTrue="1">
      <formula>IF(AND($AC48&gt;$AC49,ISNUMBER($AC48),ISNUMBER($AC49)),1,0)</formula>
    </cfRule>
  </conditionalFormatting>
  <conditionalFormatting sqref="AQ49">
    <cfRule type="expression" dxfId="46" priority="217" stopIfTrue="1">
      <formula>IF(AND($AC48&lt;$AC49,ISNUMBER($AC48),ISNUMBER($AC49)),1,0)</formula>
    </cfRule>
  </conditionalFormatting>
  <conditionalFormatting sqref="AQ64">
    <cfRule type="expression" dxfId="45" priority="194" stopIfTrue="1">
      <formula>IF(AND($AC64&gt;$AC65,ISNUMBER($AC64),ISNUMBER($AC65)),1,0)</formula>
    </cfRule>
  </conditionalFormatting>
  <conditionalFormatting sqref="AQ65">
    <cfRule type="expression" dxfId="44" priority="193" stopIfTrue="1">
      <formula>IF(AND($AC64&lt;$AC65,ISNUMBER($AC64),ISNUMBER($AC65)),1,0)</formula>
    </cfRule>
  </conditionalFormatting>
  <conditionalFormatting sqref="AR16">
    <cfRule type="expression" dxfId="43" priority="350" stopIfTrue="1">
      <formula>IF(AND($AD16&gt;$AD17,ISNUMBER($AD16),ISNUMBER($AD17)),1,0)</formula>
    </cfRule>
  </conditionalFormatting>
  <conditionalFormatting sqref="AR17">
    <cfRule type="expression" dxfId="42" priority="351" stopIfTrue="1">
      <formula>IF(AND($AD16&lt;$AD17,ISNUMBER($AD16),ISNUMBER($AD17)),1,0)</formula>
    </cfRule>
  </conditionalFormatting>
  <conditionalFormatting sqref="AR32">
    <cfRule type="expression" dxfId="41" priority="322" stopIfTrue="1">
      <formula>IF(AND($AD32&gt;$AD33,ISNUMBER($AD32),ISNUMBER($AD33)),1,0)</formula>
    </cfRule>
  </conditionalFormatting>
  <conditionalFormatting sqref="AR33">
    <cfRule type="expression" dxfId="40" priority="323" stopIfTrue="1">
      <formula>IF(AND($AD32&lt;$AD33,ISNUMBER($AD32),ISNUMBER($AD33)),1,0)</formula>
    </cfRule>
  </conditionalFormatting>
  <conditionalFormatting sqref="AR48">
    <cfRule type="expression" dxfId="39" priority="219" stopIfTrue="1">
      <formula>IF(AND($AD48&gt;$AD49,ISNUMBER($AD48),ISNUMBER($AD49)),1,0)</formula>
    </cfRule>
  </conditionalFormatting>
  <conditionalFormatting sqref="AR49">
    <cfRule type="expression" dxfId="38" priority="220" stopIfTrue="1">
      <formula>IF(AND($AD48&lt;$AD49,ISNUMBER($AD48),ISNUMBER($AD49)),1,0)</formula>
    </cfRule>
  </conditionalFormatting>
  <conditionalFormatting sqref="AR64">
    <cfRule type="expression" dxfId="37" priority="195" stopIfTrue="1">
      <formula>IF(AND($AD64&gt;$AD65,ISNUMBER($AD64),ISNUMBER($AD65)),1,0)</formula>
    </cfRule>
  </conditionalFormatting>
  <conditionalFormatting sqref="AR65">
    <cfRule type="expression" dxfId="36" priority="196" stopIfTrue="1">
      <formula>IF(AND($AD64&lt;$AD65,ISNUMBER($AD64),ISNUMBER($AD65)),1,0)</formula>
    </cfRule>
  </conditionalFormatting>
  <conditionalFormatting sqref="AV23">
    <cfRule type="expression" dxfId="35" priority="12" stopIfTrue="1">
      <formula>IF($AA24=#REF!,1,0)</formula>
    </cfRule>
  </conditionalFormatting>
  <conditionalFormatting sqref="AV23:AV24">
    <cfRule type="expression" dxfId="34" priority="11" stopIfTrue="1">
      <formula>IF($AA23=#REF!,1,0)</formula>
    </cfRule>
  </conditionalFormatting>
  <conditionalFormatting sqref="AV24">
    <cfRule type="expression" dxfId="33" priority="14" stopIfTrue="1">
      <formula>IF($AA23=#REF!,1,0)</formula>
    </cfRule>
  </conditionalFormatting>
  <conditionalFormatting sqref="AV55">
    <cfRule type="expression" dxfId="32" priority="16" stopIfTrue="1">
      <formula>IF($AA56=#REF!,1,0)</formula>
    </cfRule>
  </conditionalFormatting>
  <conditionalFormatting sqref="AV55:AV56">
    <cfRule type="expression" dxfId="31" priority="15" stopIfTrue="1">
      <formula>IF($AA55=#REF!,1,0)</formula>
    </cfRule>
  </conditionalFormatting>
  <conditionalFormatting sqref="AV56">
    <cfRule type="expression" dxfId="30" priority="18" stopIfTrue="1">
      <formula>IF($AA55=#REF!,1,0)</formula>
    </cfRule>
  </conditionalFormatting>
  <conditionalFormatting sqref="AW23">
    <cfRule type="expression" dxfId="29" priority="274" stopIfTrue="1">
      <formula>IF(AND($AB23&gt;$AB24,ISNUMBER($AB23),ISNUMBER($AB24)),1,0)</formula>
    </cfRule>
  </conditionalFormatting>
  <conditionalFormatting sqref="AW24">
    <cfRule type="expression" dxfId="28" priority="275" stopIfTrue="1">
      <formula>IF(AND($AB23&lt;$AB24,ISNUMBER($AB23),ISNUMBER($AB24)),1,0)</formula>
    </cfRule>
  </conditionalFormatting>
  <conditionalFormatting sqref="AW55">
    <cfRule type="expression" dxfId="27" priority="149" stopIfTrue="1">
      <formula>IF(AND($AB55&gt;$AB56,ISNUMBER($AB55),ISNUMBER($AB56)),1,0)</formula>
    </cfRule>
  </conditionalFormatting>
  <conditionalFormatting sqref="AW56">
    <cfRule type="expression" dxfId="26" priority="150" stopIfTrue="1">
      <formula>IF(AND($AB55&lt;$AB56,ISNUMBER($AB55),ISNUMBER($AB56)),1,0)</formula>
    </cfRule>
  </conditionalFormatting>
  <conditionalFormatting sqref="AX23">
    <cfRule type="expression" dxfId="25" priority="345" stopIfTrue="1">
      <formula>IF(AND($AC23&gt;$AC24,ISNUMBER($AC23),ISNUMBER($AC24)),1,0)</formula>
    </cfRule>
  </conditionalFormatting>
  <conditionalFormatting sqref="AX24">
    <cfRule type="expression" dxfId="24" priority="344" stopIfTrue="1">
      <formula>IF(AND($AC23&lt;$AC24,ISNUMBER($AC23),ISNUMBER($AC24)),1,0)</formula>
    </cfRule>
  </conditionalFormatting>
  <conditionalFormatting sqref="AX55">
    <cfRule type="expression" dxfId="23" priority="214" stopIfTrue="1">
      <formula>IF(AND($AC55&gt;$AC56,ISNUMBER($AC55),ISNUMBER($AC56)),1,0)</formula>
    </cfRule>
  </conditionalFormatting>
  <conditionalFormatting sqref="AX56">
    <cfRule type="expression" dxfId="22" priority="213" stopIfTrue="1">
      <formula>IF(AND($AC55&lt;$AC56,ISNUMBER($AC55),ISNUMBER($AC56)),1,0)</formula>
    </cfRule>
  </conditionalFormatting>
  <conditionalFormatting sqref="AY23">
    <cfRule type="expression" dxfId="21" priority="346" stopIfTrue="1">
      <formula>IF(AND($AD23&gt;$AD24,ISNUMBER($AD23),ISNUMBER($AD24)),1,0)</formula>
    </cfRule>
  </conditionalFormatting>
  <conditionalFormatting sqref="AY24">
    <cfRule type="expression" dxfId="20" priority="347" stopIfTrue="1">
      <formula>IF(AND($AD23&lt;$AD24,ISNUMBER($AD23),ISNUMBER($AD24)),1,0)</formula>
    </cfRule>
  </conditionalFormatting>
  <conditionalFormatting sqref="AY55">
    <cfRule type="expression" dxfId="19" priority="215" stopIfTrue="1">
      <formula>IF(AND($AD55&gt;$AD56,ISNUMBER($AD55),ISNUMBER($AD56)),1,0)</formula>
    </cfRule>
  </conditionalFormatting>
  <conditionalFormatting sqref="AY56">
    <cfRule type="expression" dxfId="18" priority="216" stopIfTrue="1">
      <formula>IF(AND($AD55&lt;$AD56,ISNUMBER($AD55),ISNUMBER($AD56)),1,0)</formula>
    </cfRule>
  </conditionalFormatting>
  <conditionalFormatting sqref="BC30">
    <cfRule type="expression" dxfId="17" priority="6" stopIfTrue="1">
      <formula>IF($AA31=#REF!,1,0)</formula>
    </cfRule>
  </conditionalFormatting>
  <conditionalFormatting sqref="BC30:BC31">
    <cfRule type="expression" dxfId="16" priority="5" stopIfTrue="1">
      <formula>IF($AA30=#REF!,1,0)</formula>
    </cfRule>
  </conditionalFormatting>
  <conditionalFormatting sqref="BC31">
    <cfRule type="expression" dxfId="15" priority="8" stopIfTrue="1">
      <formula>IF($AA30=#REF!,1,0)</formula>
    </cfRule>
  </conditionalFormatting>
  <conditionalFormatting sqref="BC39">
    <cfRule type="expression" dxfId="14" priority="2" stopIfTrue="1">
      <formula>IF($AA40=#REF!,1,0)</formula>
    </cfRule>
  </conditionalFormatting>
  <conditionalFormatting sqref="BC39:BC40">
    <cfRule type="expression" dxfId="13" priority="1" stopIfTrue="1">
      <formula>IF($AA39=#REF!,1,0)</formula>
    </cfRule>
  </conditionalFormatting>
  <conditionalFormatting sqref="BC40">
    <cfRule type="expression" dxfId="12" priority="4" stopIfTrue="1">
      <formula>IF($AA39=#REF!,1,0)</formula>
    </cfRule>
  </conditionalFormatting>
  <conditionalFormatting sqref="BD30">
    <cfRule type="expression" dxfId="11" priority="129" stopIfTrue="1">
      <formula>IF(AND($AB21&gt;$AB22,ISNUMBER($AB21),ISNUMBER($AB22)),1,0)</formula>
    </cfRule>
  </conditionalFormatting>
  <conditionalFormatting sqref="BD31">
    <cfRule type="expression" dxfId="10" priority="130" stopIfTrue="1">
      <formula>IF(AND($AB21&lt;$AB22,ISNUMBER($AB21),ISNUMBER($AB22)),1,0)</formula>
    </cfRule>
  </conditionalFormatting>
  <conditionalFormatting sqref="BD39">
    <cfRule type="expression" dxfId="9" priority="139" stopIfTrue="1">
      <formula>IF(AND($AB30&gt;$AB31,ISNUMBER($AB30),ISNUMBER($AB31)),1,0)</formula>
    </cfRule>
  </conditionalFormatting>
  <conditionalFormatting sqref="BD40">
    <cfRule type="expression" dxfId="8" priority="140" stopIfTrue="1">
      <formula>IF(AND($AB30&lt;$AB31,ISNUMBER($AB30),ISNUMBER($AB31)),1,0)</formula>
    </cfRule>
  </conditionalFormatting>
  <conditionalFormatting sqref="BE30">
    <cfRule type="expression" dxfId="7" priority="132" stopIfTrue="1">
      <formula>IF(AND($AC21&gt;$AC22,ISNUMBER($AC21),ISNUMBER($AC22)),1,0)</formula>
    </cfRule>
  </conditionalFormatting>
  <conditionalFormatting sqref="BE31">
    <cfRule type="expression" dxfId="6" priority="131" stopIfTrue="1">
      <formula>IF(AND($AC21&lt;$AC22,ISNUMBER($AC21),ISNUMBER($AC22)),1,0)</formula>
    </cfRule>
  </conditionalFormatting>
  <conditionalFormatting sqref="BE39">
    <cfRule type="expression" dxfId="5" priority="142" stopIfTrue="1">
      <formula>IF(AND($AC30&gt;$AC31,ISNUMBER($AC30),ISNUMBER($AC31)),1,0)</formula>
    </cfRule>
  </conditionalFormatting>
  <conditionalFormatting sqref="BE40">
    <cfRule type="expression" dxfId="4" priority="141" stopIfTrue="1">
      <formula>IF(AND($AC30&lt;$AC31,ISNUMBER($AC30),ISNUMBER($AC31)),1,0)</formula>
    </cfRule>
  </conditionalFormatting>
  <conditionalFormatting sqref="BF30">
    <cfRule type="expression" dxfId="3" priority="133" stopIfTrue="1">
      <formula>IF(AND($AD21&gt;$AD22,ISNUMBER($AD21),ISNUMBER($AD22)),1,0)</formula>
    </cfRule>
  </conditionalFormatting>
  <conditionalFormatting sqref="BF31">
    <cfRule type="expression" dxfId="2" priority="134" stopIfTrue="1">
      <formula>IF(AND($AD21&lt;$AD22,ISNUMBER($AD21),ISNUMBER($AD22)),1,0)</formula>
    </cfRule>
  </conditionalFormatting>
  <conditionalFormatting sqref="BF39">
    <cfRule type="expression" dxfId="1" priority="143" stopIfTrue="1">
      <formula>IF(AND($AD30&gt;$AD31,ISNUMBER($AD30),ISNUMBER($AD31)),1,0)</formula>
    </cfRule>
  </conditionalFormatting>
  <conditionalFormatting sqref="BF40">
    <cfRule type="expression" dxfId="0" priority="144" stopIfTrue="1">
      <formula>IF(AND($AD30&lt;$AD31,ISNUMBER($AD30),ISNUMBER($AD31)),1,0)</formula>
    </cfRule>
  </conditionalFormatting>
  <dataValidations count="3">
    <dataValidation allowBlank="1" showInputMessage="1" showErrorMessage="1" promptTitle="Match result" prompt="Penalties" sqref="AD10:AD11 AD14:AD15 AD18:AD19 AD22:AD23 AD26:AD27 AD30:AD31 AD34:AD35 AD38:AD39 AK36:AK37 AK28:AK29 AK20:AK21 AK12:AK13 AR16:AR17 AR32:AR33 AY23:AY24 AD42:AD43 AD46:AD47 AD50:AD51 AD54:AD55 AD58:AD59 AD62:AD63 AD66:AD67 AD70:AD71 AK68:AK69 AK60:AK61 AK52:AK53 AK44:AK45 AR48:AR49 AR64:AR65 AY55:AY56 BF39:BF40 BF30:BF31" xr:uid="{D8B7412A-2C03-42F4-AD19-BA8AFC43E128}"/>
    <dataValidation allowBlank="1" showInputMessage="1" showErrorMessage="1" promptTitle="Match result" prompt="Extra-time result (+30 min)" sqref="AC10:AC11 AC14:AC15 AC18:AC19 AC22:AC23 AC26:AC27 AC30:AC31 AC34:AC35 AC38:AC39 AJ12:AJ13 AJ20:AJ21 AJ28:AJ29 AJ36:AJ37 AQ16:AQ17 AQ32:AQ33 AX23:AX24 AC42:AC43 AC46:AC47 AC50:AC51 AC54:AC55 AC58:AC59 AC62:AC63 AC66:AC67 AC70:AC71 AJ44:AJ45 AJ52:AJ53 AJ60:AJ61 AJ68:AJ69 AQ48:AQ49 AQ64:AQ65 AX55:AX56 BE39:BE40 BE30:BE31" xr:uid="{6E08FD3D-1AAE-45D2-BA7E-CC0A8813BEAA}"/>
    <dataValidation allowBlank="1" showInputMessage="1" showErrorMessage="1" promptTitle="Match results" prompt="Regular time result (90 min)" sqref="AB10:AB11 AB14:AB15 AB18:AB19 AB22:AB23 AB26:AB27 AB30:AB31 AB34:AB35 AB38:AB39 AI12:AI13 AI20:AI21 AI28:AI29 AI36:AI37 AP32:AP33 AP16:AP17 AW23:AW24 AB42:AB43 AB46:AB47 AB50:AB51 AB54:AB55 AB58:AB59 AB62:AB63 AB66:AB67 AB70:AB71 AI44:AI45 AI52:AI53 AI60:AI61 AI68:AI69 AP64:AP65 AP48:AP49 AW55:AW56 BD39:BD40 BD30:BD31" xr:uid="{2B5361A6-E190-460B-A6D0-8B174F307BB0}"/>
  </dataValidations>
  <printOptions horizontalCentered="1" verticalCentered="1"/>
  <pageMargins left="0.7" right="0.7" top="0.75" bottom="0.75" header="0.3" footer="0.3"/>
  <pageSetup paperSize="9" scale="46" orientation="landscape" r:id="rId1"/>
  <headerFooter>
    <oddFooter>&amp;Cwww.excely.com (c) 2018</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B6496-8857-4D02-A849-F19E22DAC2D1}">
  <dimension ref="A2:C139"/>
  <sheetViews>
    <sheetView topLeftCell="A106" workbookViewId="0">
      <selection activeCell="B2" sqref="B2"/>
    </sheetView>
  </sheetViews>
  <sheetFormatPr defaultRowHeight="14.4" x14ac:dyDescent="0.3"/>
  <cols>
    <col min="2" max="2" width="31.33203125" bestFit="1" customWidth="1"/>
    <col min="3" max="3" width="16.109375" bestFit="1" customWidth="1"/>
  </cols>
  <sheetData>
    <row r="2" spans="1:3" x14ac:dyDescent="0.3">
      <c r="A2">
        <f>Speelschema!A7</f>
        <v>1</v>
      </c>
      <c r="B2" t="str">
        <f>Speelschema!F7&amp;"-"&amp;Speelschema!I7</f>
        <v>Mexico-Zuid-Afrika</v>
      </c>
      <c r="C2" s="50" t="str">
        <f>Speelschema!G7&amp;"-"&amp;Speelschema!H7</f>
        <v>-</v>
      </c>
    </row>
    <row r="3" spans="1:3" x14ac:dyDescent="0.3">
      <c r="A3">
        <f>Speelschema!A8</f>
        <v>2</v>
      </c>
      <c r="B3" t="str">
        <f>Speelschema!F8&amp;"-"&amp;Speelschema!I8</f>
        <v>Zuid-Korea-Tsjechië</v>
      </c>
      <c r="C3" s="50" t="str">
        <f>Speelschema!G8&amp;"-"&amp;Speelschema!H8</f>
        <v>-</v>
      </c>
    </row>
    <row r="4" spans="1:3" x14ac:dyDescent="0.3">
      <c r="A4">
        <f>Speelschema!A9</f>
        <v>3</v>
      </c>
      <c r="B4" t="str">
        <f>Speelschema!F9&amp;"-"&amp;Speelschema!I9</f>
        <v>Canada-Bosnië &amp; Herzegovina</v>
      </c>
      <c r="C4" s="50" t="str">
        <f>Speelschema!G9&amp;"-"&amp;Speelschema!H9</f>
        <v>-</v>
      </c>
    </row>
    <row r="5" spans="1:3" x14ac:dyDescent="0.3">
      <c r="A5">
        <f>Speelschema!A10</f>
        <v>4</v>
      </c>
      <c r="B5" t="str">
        <f>Speelschema!F10&amp;"-"&amp;Speelschema!I10</f>
        <v>Verenigde Staten-Paraguay</v>
      </c>
      <c r="C5" s="50" t="str">
        <f>Speelschema!G10&amp;"-"&amp;Speelschema!H10</f>
        <v>-</v>
      </c>
    </row>
    <row r="6" spans="1:3" x14ac:dyDescent="0.3">
      <c r="A6">
        <f>Speelschema!A11</f>
        <v>5</v>
      </c>
      <c r="B6" t="str">
        <f>Speelschema!F11&amp;"-"&amp;Speelschema!I11</f>
        <v>Qatar-Zwitserland</v>
      </c>
      <c r="C6" s="50" t="str">
        <f>Speelschema!G11&amp;"-"&amp;Speelschema!H11</f>
        <v>-</v>
      </c>
    </row>
    <row r="7" spans="1:3" x14ac:dyDescent="0.3">
      <c r="A7">
        <f>Speelschema!A12</f>
        <v>6</v>
      </c>
      <c r="B7" t="str">
        <f>Speelschema!F12&amp;"-"&amp;Speelschema!I12</f>
        <v>Brazilië-Marokko</v>
      </c>
      <c r="C7" s="50" t="str">
        <f>Speelschema!G12&amp;"-"&amp;Speelschema!H12</f>
        <v>-</v>
      </c>
    </row>
    <row r="8" spans="1:3" x14ac:dyDescent="0.3">
      <c r="A8">
        <f>Speelschema!A13</f>
        <v>7</v>
      </c>
      <c r="B8" t="str">
        <f>Speelschema!F13&amp;"-"&amp;Speelschema!I13</f>
        <v>Haïti-Schotland</v>
      </c>
      <c r="C8" s="50" t="str">
        <f>Speelschema!G13&amp;"-"&amp;Speelschema!H13</f>
        <v>-</v>
      </c>
    </row>
    <row r="9" spans="1:3" x14ac:dyDescent="0.3">
      <c r="A9">
        <f>Speelschema!A14</f>
        <v>8</v>
      </c>
      <c r="B9" t="str">
        <f>Speelschema!F14&amp;"-"&amp;Speelschema!I14</f>
        <v>Australië-Turkije</v>
      </c>
      <c r="C9" s="50" t="str">
        <f>Speelschema!G14&amp;"-"&amp;Speelschema!H14</f>
        <v>-</v>
      </c>
    </row>
    <row r="10" spans="1:3" x14ac:dyDescent="0.3">
      <c r="A10">
        <f>Speelschema!A15</f>
        <v>9</v>
      </c>
      <c r="B10" t="str">
        <f>Speelschema!F15&amp;"-"&amp;Speelschema!I15</f>
        <v>Duitsland-Curaçao</v>
      </c>
      <c r="C10" s="50" t="str">
        <f>Speelschema!G15&amp;"-"&amp;Speelschema!H15</f>
        <v>-</v>
      </c>
    </row>
    <row r="11" spans="1:3" x14ac:dyDescent="0.3">
      <c r="A11">
        <f>Speelschema!A16</f>
        <v>10</v>
      </c>
      <c r="B11" t="str">
        <f>Speelschema!F16&amp;"-"&amp;Speelschema!I16</f>
        <v>Nederland-Japan</v>
      </c>
      <c r="C11" s="50" t="str">
        <f>Speelschema!G16&amp;"-"&amp;Speelschema!H16</f>
        <v>-</v>
      </c>
    </row>
    <row r="12" spans="1:3" x14ac:dyDescent="0.3">
      <c r="A12">
        <f>Speelschema!A17</f>
        <v>11</v>
      </c>
      <c r="B12" t="str">
        <f>Speelschema!F17&amp;"-"&amp;Speelschema!I17</f>
        <v>Ivoorkust-Ecuador</v>
      </c>
      <c r="C12" s="50" t="str">
        <f>Speelschema!G17&amp;"-"&amp;Speelschema!H17</f>
        <v>-</v>
      </c>
    </row>
    <row r="13" spans="1:3" x14ac:dyDescent="0.3">
      <c r="A13">
        <f>Speelschema!A18</f>
        <v>12</v>
      </c>
      <c r="B13" t="str">
        <f>Speelschema!F18&amp;"-"&amp;Speelschema!I18</f>
        <v>Zweden-Tunesië</v>
      </c>
      <c r="C13" s="50" t="str">
        <f>Speelschema!G18&amp;"-"&amp;Speelschema!H18</f>
        <v>-</v>
      </c>
    </row>
    <row r="14" spans="1:3" x14ac:dyDescent="0.3">
      <c r="A14">
        <f>Speelschema!A19</f>
        <v>13</v>
      </c>
      <c r="B14" t="str">
        <f>Speelschema!F19&amp;"-"&amp;Speelschema!I19</f>
        <v>Spanje-Kaapverdië</v>
      </c>
      <c r="C14" s="50" t="str">
        <f>Speelschema!G19&amp;"-"&amp;Speelschema!H19</f>
        <v>-</v>
      </c>
    </row>
    <row r="15" spans="1:3" x14ac:dyDescent="0.3">
      <c r="A15">
        <f>Speelschema!A20</f>
        <v>14</v>
      </c>
      <c r="B15" t="str">
        <f>Speelschema!F20&amp;"-"&amp;Speelschema!I20</f>
        <v>België-Egypte</v>
      </c>
      <c r="C15" s="50" t="str">
        <f>Speelschema!G20&amp;"-"&amp;Speelschema!H20</f>
        <v>-</v>
      </c>
    </row>
    <row r="16" spans="1:3" x14ac:dyDescent="0.3">
      <c r="A16">
        <f>Speelschema!A21</f>
        <v>15</v>
      </c>
      <c r="B16" t="str">
        <f>Speelschema!F21&amp;"-"&amp;Speelschema!I21</f>
        <v>Saoedi-Arabië-Uruguay</v>
      </c>
      <c r="C16" s="50" t="str">
        <f>Speelschema!G21&amp;"-"&amp;Speelschema!H21</f>
        <v>-</v>
      </c>
    </row>
    <row r="17" spans="1:3" x14ac:dyDescent="0.3">
      <c r="A17">
        <f>Speelschema!A22</f>
        <v>16</v>
      </c>
      <c r="B17" t="str">
        <f>Speelschema!F22&amp;"-"&amp;Speelschema!I22</f>
        <v>Iran-Nieuw-Zeeland</v>
      </c>
      <c r="C17" s="50" t="str">
        <f>Speelschema!G22&amp;"-"&amp;Speelschema!H22</f>
        <v>-</v>
      </c>
    </row>
    <row r="18" spans="1:3" x14ac:dyDescent="0.3">
      <c r="A18">
        <f>Speelschema!A23</f>
        <v>17</v>
      </c>
      <c r="B18" t="str">
        <f>Speelschema!F23&amp;"-"&amp;Speelschema!I23</f>
        <v>Frankrijk-Senegal</v>
      </c>
      <c r="C18" s="50" t="str">
        <f>Speelschema!G23&amp;"-"&amp;Speelschema!H23</f>
        <v>-</v>
      </c>
    </row>
    <row r="19" spans="1:3" x14ac:dyDescent="0.3">
      <c r="A19">
        <f>Speelschema!A24</f>
        <v>18</v>
      </c>
      <c r="B19" t="str">
        <f>Speelschema!F24&amp;"-"&amp;Speelschema!I24</f>
        <v>Irak-Noorwegen</v>
      </c>
      <c r="C19" s="50" t="str">
        <f>Speelschema!G24&amp;"-"&amp;Speelschema!H24</f>
        <v>-</v>
      </c>
    </row>
    <row r="20" spans="1:3" x14ac:dyDescent="0.3">
      <c r="A20">
        <f>Speelschema!A25</f>
        <v>19</v>
      </c>
      <c r="B20" t="str">
        <f>Speelschema!F25&amp;"-"&amp;Speelschema!I25</f>
        <v>Argentinië-Algerije</v>
      </c>
      <c r="C20" s="50" t="str">
        <f>Speelschema!G25&amp;"-"&amp;Speelschema!H25</f>
        <v>-</v>
      </c>
    </row>
    <row r="21" spans="1:3" x14ac:dyDescent="0.3">
      <c r="A21">
        <f>Speelschema!A26</f>
        <v>20</v>
      </c>
      <c r="B21" t="str">
        <f>Speelschema!F26&amp;"-"&amp;Speelschema!I26</f>
        <v>Oostenrijk-Jordanië</v>
      </c>
      <c r="C21" s="50" t="str">
        <f>Speelschema!G26&amp;"-"&amp;Speelschema!H26</f>
        <v>-</v>
      </c>
    </row>
    <row r="22" spans="1:3" x14ac:dyDescent="0.3">
      <c r="A22">
        <f>Speelschema!A27</f>
        <v>21</v>
      </c>
      <c r="B22" t="str">
        <f>Speelschema!F27&amp;"-"&amp;Speelschema!I27</f>
        <v>Portugal-DR Congo</v>
      </c>
      <c r="C22" s="50" t="str">
        <f>Speelschema!G27&amp;"-"&amp;Speelschema!H27</f>
        <v>-</v>
      </c>
    </row>
    <row r="23" spans="1:3" x14ac:dyDescent="0.3">
      <c r="A23">
        <f>Speelschema!A28</f>
        <v>22</v>
      </c>
      <c r="B23" t="str">
        <f>Speelschema!F28&amp;"-"&amp;Speelschema!I28</f>
        <v>Engeland-Kroatië</v>
      </c>
      <c r="C23" s="50" t="str">
        <f>Speelschema!G28&amp;"-"&amp;Speelschema!H28</f>
        <v>-</v>
      </c>
    </row>
    <row r="24" spans="1:3" x14ac:dyDescent="0.3">
      <c r="A24">
        <f>Speelschema!A29</f>
        <v>23</v>
      </c>
      <c r="B24" t="str">
        <f>Speelschema!F29&amp;"-"&amp;Speelschema!I29</f>
        <v>Ghana-Panama</v>
      </c>
      <c r="C24" s="50" t="str">
        <f>Speelschema!G29&amp;"-"&amp;Speelschema!H29</f>
        <v>-</v>
      </c>
    </row>
    <row r="25" spans="1:3" x14ac:dyDescent="0.3">
      <c r="A25">
        <f>Speelschema!A30</f>
        <v>24</v>
      </c>
      <c r="B25" t="str">
        <f>Speelschema!F30&amp;"-"&amp;Speelschema!I30</f>
        <v>Oezbekistan-Colombia</v>
      </c>
      <c r="C25" s="50" t="str">
        <f>Speelschema!G30&amp;"-"&amp;Speelschema!H30</f>
        <v>-</v>
      </c>
    </row>
    <row r="26" spans="1:3" x14ac:dyDescent="0.3">
      <c r="A26">
        <f>Speelschema!A31</f>
        <v>25</v>
      </c>
      <c r="B26" t="str">
        <f>Speelschema!F31&amp;"-"&amp;Speelschema!I31</f>
        <v>Tsjechië-Zuid-Afrika</v>
      </c>
      <c r="C26" s="50" t="str">
        <f>Speelschema!G31&amp;"-"&amp;Speelschema!H31</f>
        <v>-</v>
      </c>
    </row>
    <row r="27" spans="1:3" x14ac:dyDescent="0.3">
      <c r="A27">
        <f>Speelschema!A32</f>
        <v>26</v>
      </c>
      <c r="B27" t="str">
        <f>Speelschema!F32&amp;"-"&amp;Speelschema!I32</f>
        <v>Zwitserland-Bosnië &amp; Herzegovina</v>
      </c>
      <c r="C27" s="50" t="str">
        <f>Speelschema!G32&amp;"-"&amp;Speelschema!H32</f>
        <v>-</v>
      </c>
    </row>
    <row r="28" spans="1:3" x14ac:dyDescent="0.3">
      <c r="A28">
        <f>Speelschema!A33</f>
        <v>27</v>
      </c>
      <c r="B28" t="str">
        <f>Speelschema!F33&amp;"-"&amp;Speelschema!I33</f>
        <v>Canada-Qatar</v>
      </c>
      <c r="C28" s="50" t="str">
        <f>Speelschema!G33&amp;"-"&amp;Speelschema!H33</f>
        <v>-</v>
      </c>
    </row>
    <row r="29" spans="1:3" x14ac:dyDescent="0.3">
      <c r="A29">
        <f>Speelschema!A34</f>
        <v>28</v>
      </c>
      <c r="B29" t="str">
        <f>Speelschema!F34&amp;"-"&amp;Speelschema!I34</f>
        <v>Mexico-Zuid-Korea</v>
      </c>
      <c r="C29" s="50" t="str">
        <f>Speelschema!G34&amp;"-"&amp;Speelschema!H34</f>
        <v>-</v>
      </c>
    </row>
    <row r="30" spans="1:3" x14ac:dyDescent="0.3">
      <c r="A30">
        <f>Speelschema!A35</f>
        <v>29</v>
      </c>
      <c r="B30" t="str">
        <f>Speelschema!F35&amp;"-"&amp;Speelschema!I35</f>
        <v>Verenigde Staten-Australië</v>
      </c>
      <c r="C30" s="50" t="str">
        <f>Speelschema!G35&amp;"-"&amp;Speelschema!H35</f>
        <v>-</v>
      </c>
    </row>
    <row r="31" spans="1:3" x14ac:dyDescent="0.3">
      <c r="A31">
        <f>Speelschema!A36</f>
        <v>30</v>
      </c>
      <c r="B31" t="str">
        <f>Speelschema!F36&amp;"-"&amp;Speelschema!I36</f>
        <v>Schotland-Marokko</v>
      </c>
      <c r="C31" s="50" t="str">
        <f>Speelschema!G36&amp;"-"&amp;Speelschema!H36</f>
        <v>-</v>
      </c>
    </row>
    <row r="32" spans="1:3" x14ac:dyDescent="0.3">
      <c r="A32">
        <f>Speelschema!A37</f>
        <v>31</v>
      </c>
      <c r="B32" t="str">
        <f>Speelschema!F37&amp;"-"&amp;Speelschema!I37</f>
        <v>Brazilië-Haïti</v>
      </c>
      <c r="C32" s="50" t="str">
        <f>Speelschema!G37&amp;"-"&amp;Speelschema!H37</f>
        <v>-</v>
      </c>
    </row>
    <row r="33" spans="1:3" x14ac:dyDescent="0.3">
      <c r="A33">
        <f>Speelschema!A38</f>
        <v>32</v>
      </c>
      <c r="B33" t="str">
        <f>Speelschema!F38&amp;"-"&amp;Speelschema!I38</f>
        <v>Turkije-Paraguay</v>
      </c>
      <c r="C33" s="50" t="str">
        <f>Speelschema!G38&amp;"-"&amp;Speelschema!H38</f>
        <v>-</v>
      </c>
    </row>
    <row r="34" spans="1:3" x14ac:dyDescent="0.3">
      <c r="A34">
        <f>Speelschema!A39</f>
        <v>33</v>
      </c>
      <c r="B34" t="str">
        <f>Speelschema!F39&amp;"-"&amp;Speelschema!I39</f>
        <v>Nederland-Zweden</v>
      </c>
      <c r="C34" s="50" t="str">
        <f>Speelschema!G39&amp;"-"&amp;Speelschema!H39</f>
        <v>-</v>
      </c>
    </row>
    <row r="35" spans="1:3" x14ac:dyDescent="0.3">
      <c r="A35">
        <f>Speelschema!A40</f>
        <v>34</v>
      </c>
      <c r="B35" t="str">
        <f>Speelschema!F40&amp;"-"&amp;Speelschema!I40</f>
        <v>Duitsland-Ivoorkust</v>
      </c>
      <c r="C35" s="50" t="str">
        <f>Speelschema!G40&amp;"-"&amp;Speelschema!H40</f>
        <v>-</v>
      </c>
    </row>
    <row r="36" spans="1:3" x14ac:dyDescent="0.3">
      <c r="A36">
        <f>Speelschema!A41</f>
        <v>35</v>
      </c>
      <c r="B36" t="str">
        <f>Speelschema!F41&amp;"-"&amp;Speelschema!I41</f>
        <v>Ecuador-Curaçao</v>
      </c>
      <c r="C36" s="50" t="str">
        <f>Speelschema!G41&amp;"-"&amp;Speelschema!H41</f>
        <v>-</v>
      </c>
    </row>
    <row r="37" spans="1:3" x14ac:dyDescent="0.3">
      <c r="A37">
        <f>Speelschema!A42</f>
        <v>36</v>
      </c>
      <c r="B37" t="str">
        <f>Speelschema!F42&amp;"-"&amp;Speelschema!I42</f>
        <v>Tunesië-Japan</v>
      </c>
      <c r="C37" s="50" t="str">
        <f>Speelschema!G42&amp;"-"&amp;Speelschema!H42</f>
        <v>-</v>
      </c>
    </row>
    <row r="38" spans="1:3" x14ac:dyDescent="0.3">
      <c r="A38">
        <f>Speelschema!A43</f>
        <v>37</v>
      </c>
      <c r="B38" t="str">
        <f>Speelschema!F43&amp;"-"&amp;Speelschema!I43</f>
        <v>Spanje-Saoedi-Arabië</v>
      </c>
      <c r="C38" s="50" t="str">
        <f>Speelschema!G43&amp;"-"&amp;Speelschema!H43</f>
        <v>-</v>
      </c>
    </row>
    <row r="39" spans="1:3" x14ac:dyDescent="0.3">
      <c r="A39">
        <f>Speelschema!A44</f>
        <v>38</v>
      </c>
      <c r="B39" t="str">
        <f>Speelschema!F44&amp;"-"&amp;Speelschema!I44</f>
        <v>België-Iran</v>
      </c>
      <c r="C39" s="50" t="str">
        <f>Speelschema!G44&amp;"-"&amp;Speelschema!H44</f>
        <v>-</v>
      </c>
    </row>
    <row r="40" spans="1:3" x14ac:dyDescent="0.3">
      <c r="A40">
        <f>Speelschema!A45</f>
        <v>39</v>
      </c>
      <c r="B40" t="str">
        <f>Speelschema!F45&amp;"-"&amp;Speelschema!I45</f>
        <v>Uruguay-Kaapverdië</v>
      </c>
      <c r="C40" s="50" t="str">
        <f>Speelschema!G45&amp;"-"&amp;Speelschema!H45</f>
        <v>-</v>
      </c>
    </row>
    <row r="41" spans="1:3" x14ac:dyDescent="0.3">
      <c r="A41">
        <f>Speelschema!A46</f>
        <v>40</v>
      </c>
      <c r="B41" t="str">
        <f>Speelschema!F46&amp;"-"&amp;Speelschema!I46</f>
        <v>Nieuw-Zeeland-Egypte</v>
      </c>
      <c r="C41" s="50" t="str">
        <f>Speelschema!G46&amp;"-"&amp;Speelschema!H46</f>
        <v>-</v>
      </c>
    </row>
    <row r="42" spans="1:3" x14ac:dyDescent="0.3">
      <c r="A42">
        <f>Speelschema!A47</f>
        <v>41</v>
      </c>
      <c r="B42" t="str">
        <f>Speelschema!F47&amp;"-"&amp;Speelschema!I47</f>
        <v>Argentinië-Oostenrijk</v>
      </c>
      <c r="C42" s="50" t="str">
        <f>Speelschema!G47&amp;"-"&amp;Speelschema!H47</f>
        <v>-</v>
      </c>
    </row>
    <row r="43" spans="1:3" x14ac:dyDescent="0.3">
      <c r="A43">
        <f>Speelschema!A48</f>
        <v>42</v>
      </c>
      <c r="B43" t="str">
        <f>Speelschema!F48&amp;"-"&amp;Speelschema!I48</f>
        <v>Frankrijk-Irak</v>
      </c>
      <c r="C43" s="50" t="str">
        <f>Speelschema!G48&amp;"-"&amp;Speelschema!H48</f>
        <v>-</v>
      </c>
    </row>
    <row r="44" spans="1:3" x14ac:dyDescent="0.3">
      <c r="A44">
        <f>Speelschema!A49</f>
        <v>43</v>
      </c>
      <c r="B44" t="str">
        <f>Speelschema!F49&amp;"-"&amp;Speelschema!I49</f>
        <v>Noorwegen-Senegal</v>
      </c>
      <c r="C44" s="50" t="str">
        <f>Speelschema!G49&amp;"-"&amp;Speelschema!H49</f>
        <v>-</v>
      </c>
    </row>
    <row r="45" spans="1:3" x14ac:dyDescent="0.3">
      <c r="A45">
        <f>Speelschema!A50</f>
        <v>44</v>
      </c>
      <c r="B45" t="str">
        <f>Speelschema!F50&amp;"-"&amp;Speelschema!I50</f>
        <v>Jordanië-Algerije</v>
      </c>
      <c r="C45" s="50" t="str">
        <f>Speelschema!G50&amp;"-"&amp;Speelschema!H50</f>
        <v>-</v>
      </c>
    </row>
    <row r="46" spans="1:3" x14ac:dyDescent="0.3">
      <c r="A46">
        <f>Speelschema!A51</f>
        <v>45</v>
      </c>
      <c r="B46" t="str">
        <f>Speelschema!F51&amp;"-"&amp;Speelschema!I51</f>
        <v>Portugal-Oezbekistan</v>
      </c>
      <c r="C46" s="50" t="str">
        <f>Speelschema!G51&amp;"-"&amp;Speelschema!H51</f>
        <v>-</v>
      </c>
    </row>
    <row r="47" spans="1:3" x14ac:dyDescent="0.3">
      <c r="A47">
        <f>Speelschema!A52</f>
        <v>46</v>
      </c>
      <c r="B47" t="str">
        <f>Speelschema!F52&amp;"-"&amp;Speelschema!I52</f>
        <v>Engeland-Ghana</v>
      </c>
      <c r="C47" s="50" t="str">
        <f>Speelschema!G52&amp;"-"&amp;Speelschema!H52</f>
        <v>-</v>
      </c>
    </row>
    <row r="48" spans="1:3" x14ac:dyDescent="0.3">
      <c r="A48">
        <f>Speelschema!A53</f>
        <v>47</v>
      </c>
      <c r="B48" t="str">
        <f>Speelschema!F53&amp;"-"&amp;Speelschema!I53</f>
        <v>Panama-Kroatië</v>
      </c>
      <c r="C48" s="50" t="str">
        <f>Speelschema!G53&amp;"-"&amp;Speelschema!H53</f>
        <v>-</v>
      </c>
    </row>
    <row r="49" spans="1:3" x14ac:dyDescent="0.3">
      <c r="A49">
        <f>Speelschema!A54</f>
        <v>48</v>
      </c>
      <c r="B49" t="str">
        <f>Speelschema!F54&amp;"-"&amp;Speelschema!I54</f>
        <v>Colombia-DR Congo</v>
      </c>
      <c r="C49" s="50" t="str">
        <f>Speelschema!G54&amp;"-"&amp;Speelschema!H54</f>
        <v>-</v>
      </c>
    </row>
    <row r="50" spans="1:3" x14ac:dyDescent="0.3">
      <c r="A50">
        <f>Speelschema!A55</f>
        <v>49</v>
      </c>
      <c r="B50" t="str">
        <f>Speelschema!F55&amp;"-"&amp;Speelschema!I55</f>
        <v>Zwitserland-Canada</v>
      </c>
      <c r="C50" s="50" t="str">
        <f>Speelschema!G55&amp;"-"&amp;Speelschema!H55</f>
        <v>-</v>
      </c>
    </row>
    <row r="51" spans="1:3" x14ac:dyDescent="0.3">
      <c r="A51">
        <f>Speelschema!A56</f>
        <v>50</v>
      </c>
      <c r="B51" t="str">
        <f>Speelschema!F56&amp;"-"&amp;Speelschema!I56</f>
        <v>Bosnië &amp; Herzegovina-Qatar</v>
      </c>
      <c r="C51" s="50" t="str">
        <f>Speelschema!G56&amp;"-"&amp;Speelschema!H56</f>
        <v>-</v>
      </c>
    </row>
    <row r="52" spans="1:3" x14ac:dyDescent="0.3">
      <c r="A52">
        <f>Speelschema!A57</f>
        <v>51</v>
      </c>
      <c r="B52" t="str">
        <f>Speelschema!F57&amp;"-"&amp;Speelschema!I57</f>
        <v>Schotland-Brazilië</v>
      </c>
      <c r="C52" s="50" t="str">
        <f>Speelschema!G57&amp;"-"&amp;Speelschema!H57</f>
        <v>-</v>
      </c>
    </row>
    <row r="53" spans="1:3" x14ac:dyDescent="0.3">
      <c r="A53">
        <f>Speelschema!A58</f>
        <v>52</v>
      </c>
      <c r="B53" t="str">
        <f>Speelschema!F58&amp;"-"&amp;Speelschema!I58</f>
        <v>Marokko-Haïti</v>
      </c>
      <c r="C53" s="50" t="str">
        <f>Speelschema!G58&amp;"-"&amp;Speelschema!H58</f>
        <v>-</v>
      </c>
    </row>
    <row r="54" spans="1:3" x14ac:dyDescent="0.3">
      <c r="A54">
        <f>Speelschema!A59</f>
        <v>53</v>
      </c>
      <c r="B54" t="str">
        <f>Speelschema!F59&amp;"-"&amp;Speelschema!I59</f>
        <v>Tsjechië-Mexico</v>
      </c>
      <c r="C54" s="50" t="str">
        <f>Speelschema!G59&amp;"-"&amp;Speelschema!H59</f>
        <v>-</v>
      </c>
    </row>
    <row r="55" spans="1:3" x14ac:dyDescent="0.3">
      <c r="A55">
        <f>Speelschema!A60</f>
        <v>54</v>
      </c>
      <c r="B55" t="str">
        <f>Speelschema!F60&amp;"-"&amp;Speelschema!I60</f>
        <v>Zuid-Afrika-Zuid-Korea</v>
      </c>
      <c r="C55" s="50" t="str">
        <f>Speelschema!G60&amp;"-"&amp;Speelschema!H60</f>
        <v>-</v>
      </c>
    </row>
    <row r="56" spans="1:3" x14ac:dyDescent="0.3">
      <c r="A56">
        <f>Speelschema!A61</f>
        <v>55</v>
      </c>
      <c r="B56" t="str">
        <f>Speelschema!F61&amp;"-"&amp;Speelschema!I61</f>
        <v>Curaçao-Ivoorkust</v>
      </c>
      <c r="C56" s="50" t="str">
        <f>Speelschema!G61&amp;"-"&amp;Speelschema!H61</f>
        <v>-</v>
      </c>
    </row>
    <row r="57" spans="1:3" x14ac:dyDescent="0.3">
      <c r="A57">
        <f>Speelschema!A62</f>
        <v>56</v>
      </c>
      <c r="B57" t="str">
        <f>Speelschema!F62&amp;"-"&amp;Speelschema!I62</f>
        <v>Ecuador-Duitsland</v>
      </c>
      <c r="C57" s="50" t="str">
        <f>Speelschema!G62&amp;"-"&amp;Speelschema!H62</f>
        <v>-</v>
      </c>
    </row>
    <row r="58" spans="1:3" x14ac:dyDescent="0.3">
      <c r="A58">
        <f>Speelschema!A63</f>
        <v>57</v>
      </c>
      <c r="B58" t="str">
        <f>Speelschema!F63&amp;"-"&amp;Speelschema!I63</f>
        <v>Japan-Zweden</v>
      </c>
      <c r="C58" s="50" t="str">
        <f>Speelschema!G63&amp;"-"&amp;Speelschema!H63</f>
        <v>-</v>
      </c>
    </row>
    <row r="59" spans="1:3" x14ac:dyDescent="0.3">
      <c r="A59">
        <f>Speelschema!A64</f>
        <v>58</v>
      </c>
      <c r="B59" t="str">
        <f>Speelschema!F64&amp;"-"&amp;Speelschema!I64</f>
        <v>Tunesië-Nederland</v>
      </c>
      <c r="C59" s="50" t="str">
        <f>Speelschema!G64&amp;"-"&amp;Speelschema!H64</f>
        <v>-</v>
      </c>
    </row>
    <row r="60" spans="1:3" x14ac:dyDescent="0.3">
      <c r="A60">
        <f>Speelschema!A65</f>
        <v>59</v>
      </c>
      <c r="B60" t="str">
        <f>Speelschema!F65&amp;"-"&amp;Speelschema!I65</f>
        <v>Turkije-Verenigde Staten</v>
      </c>
      <c r="C60" s="50" t="str">
        <f>Speelschema!G65&amp;"-"&amp;Speelschema!H65</f>
        <v>-</v>
      </c>
    </row>
    <row r="61" spans="1:3" x14ac:dyDescent="0.3">
      <c r="A61">
        <f>Speelschema!A66</f>
        <v>60</v>
      </c>
      <c r="B61" t="str">
        <f>Speelschema!F66&amp;"-"&amp;Speelschema!I66</f>
        <v>Paraguay-Australië</v>
      </c>
      <c r="C61" s="50" t="str">
        <f>Speelschema!G66&amp;"-"&amp;Speelschema!H66</f>
        <v>-</v>
      </c>
    </row>
    <row r="62" spans="1:3" x14ac:dyDescent="0.3">
      <c r="A62">
        <f>Speelschema!A67</f>
        <v>61</v>
      </c>
      <c r="B62" t="str">
        <f>Speelschema!F67&amp;"-"&amp;Speelschema!I67</f>
        <v>Noorwegen-Frankrijk</v>
      </c>
      <c r="C62" s="50" t="str">
        <f>Speelschema!G67&amp;"-"&amp;Speelschema!H67</f>
        <v>-</v>
      </c>
    </row>
    <row r="63" spans="1:3" x14ac:dyDescent="0.3">
      <c r="A63">
        <f>Speelschema!A68</f>
        <v>62</v>
      </c>
      <c r="B63" t="str">
        <f>Speelschema!F68&amp;"-"&amp;Speelschema!I68</f>
        <v>Senegal-Irak</v>
      </c>
      <c r="C63" s="50" t="str">
        <f>Speelschema!G68&amp;"-"&amp;Speelschema!H68</f>
        <v>-</v>
      </c>
    </row>
    <row r="64" spans="1:3" x14ac:dyDescent="0.3">
      <c r="A64">
        <f>Speelschema!A69</f>
        <v>63</v>
      </c>
      <c r="B64" t="str">
        <f>Speelschema!F69&amp;"-"&amp;Speelschema!I69</f>
        <v>Kaapverdië-Saoedi-Arabië</v>
      </c>
      <c r="C64" s="50" t="str">
        <f>Speelschema!G69&amp;"-"&amp;Speelschema!H69</f>
        <v>-</v>
      </c>
    </row>
    <row r="65" spans="1:3" x14ac:dyDescent="0.3">
      <c r="A65">
        <f>Speelschema!A70</f>
        <v>64</v>
      </c>
      <c r="B65" t="str">
        <f>Speelschema!F70&amp;"-"&amp;Speelschema!I70</f>
        <v>Uruguay-Spanje</v>
      </c>
      <c r="C65" s="50" t="str">
        <f>Speelschema!G70&amp;"-"&amp;Speelschema!H70</f>
        <v>-</v>
      </c>
    </row>
    <row r="66" spans="1:3" x14ac:dyDescent="0.3">
      <c r="A66">
        <f>Speelschema!A71</f>
        <v>65</v>
      </c>
      <c r="B66" t="str">
        <f>Speelschema!F71&amp;"-"&amp;Speelschema!I71</f>
        <v>Egypte-Iran</v>
      </c>
      <c r="C66" s="50" t="str">
        <f>Speelschema!G71&amp;"-"&amp;Speelschema!H71</f>
        <v>-</v>
      </c>
    </row>
    <row r="67" spans="1:3" x14ac:dyDescent="0.3">
      <c r="A67">
        <f>Speelschema!A72</f>
        <v>66</v>
      </c>
      <c r="B67" t="str">
        <f>Speelschema!F72&amp;"-"&amp;Speelschema!I72</f>
        <v>Nieuw-Zeeland-België</v>
      </c>
      <c r="C67" s="50" t="str">
        <f>Speelschema!G72&amp;"-"&amp;Speelschema!H72</f>
        <v>-</v>
      </c>
    </row>
    <row r="68" spans="1:3" x14ac:dyDescent="0.3">
      <c r="A68">
        <f>Speelschema!A73</f>
        <v>67</v>
      </c>
      <c r="B68" t="str">
        <f>Speelschema!F73&amp;"-"&amp;Speelschema!I73</f>
        <v>Panama-Engeland</v>
      </c>
      <c r="C68" s="50" t="str">
        <f>Speelschema!G73&amp;"-"&amp;Speelschema!H73</f>
        <v>-</v>
      </c>
    </row>
    <row r="69" spans="1:3" x14ac:dyDescent="0.3">
      <c r="A69">
        <f>Speelschema!A74</f>
        <v>68</v>
      </c>
      <c r="B69" t="str">
        <f>Speelschema!F74&amp;"-"&amp;Speelschema!I74</f>
        <v>Kroatië-Ghana</v>
      </c>
      <c r="C69" s="50" t="str">
        <f>Speelschema!G74&amp;"-"&amp;Speelschema!H74</f>
        <v>-</v>
      </c>
    </row>
    <row r="70" spans="1:3" x14ac:dyDescent="0.3">
      <c r="A70">
        <f>Speelschema!A75</f>
        <v>69</v>
      </c>
      <c r="B70" t="str">
        <f>Speelschema!F75&amp;"-"&amp;Speelschema!I75</f>
        <v>Colombia-Portugal</v>
      </c>
      <c r="C70" s="50" t="str">
        <f>Speelschema!G75&amp;"-"&amp;Speelschema!H75</f>
        <v>-</v>
      </c>
    </row>
    <row r="71" spans="1:3" x14ac:dyDescent="0.3">
      <c r="A71">
        <f>Speelschema!A76</f>
        <v>70</v>
      </c>
      <c r="B71" t="str">
        <f>Speelschema!F76&amp;"-"&amp;Speelschema!I76</f>
        <v>DR Congo-Oezbekistan</v>
      </c>
      <c r="C71" s="50" t="str">
        <f>Speelschema!G76&amp;"-"&amp;Speelschema!H76</f>
        <v>-</v>
      </c>
    </row>
    <row r="72" spans="1:3" x14ac:dyDescent="0.3">
      <c r="A72">
        <f>Speelschema!A77</f>
        <v>71</v>
      </c>
      <c r="B72" t="str">
        <f>Speelschema!F77&amp;"-"&amp;Speelschema!I77</f>
        <v>Algerije-Oostenrijk</v>
      </c>
      <c r="C72" s="50" t="str">
        <f>Speelschema!G77&amp;"-"&amp;Speelschema!H77</f>
        <v>-</v>
      </c>
    </row>
    <row r="73" spans="1:3" x14ac:dyDescent="0.3">
      <c r="A73">
        <f>Speelschema!A78</f>
        <v>72</v>
      </c>
      <c r="B73" t="str">
        <f>Speelschema!F78&amp;"-"&amp;Speelschema!I78</f>
        <v>Jordanië-Argentinië</v>
      </c>
      <c r="C73" s="50" t="str">
        <f>Speelschema!G78&amp;"-"&amp;Speelschema!H78</f>
        <v>-</v>
      </c>
    </row>
    <row r="74" spans="1:3" x14ac:dyDescent="0.3">
      <c r="A74" t="s">
        <v>35</v>
      </c>
      <c r="B74" t="s">
        <v>265</v>
      </c>
      <c r="C74" s="50" t="str">
        <f>geplaatst!B3</f>
        <v/>
      </c>
    </row>
    <row r="75" spans="1:3" x14ac:dyDescent="0.3">
      <c r="A75" t="s">
        <v>37</v>
      </c>
      <c r="B75" t="s">
        <v>265</v>
      </c>
      <c r="C75" s="50" t="str">
        <f>geplaatst!B4</f>
        <v/>
      </c>
    </row>
    <row r="76" spans="1:3" x14ac:dyDescent="0.3">
      <c r="A76" t="s">
        <v>36</v>
      </c>
      <c r="B76" t="s">
        <v>265</v>
      </c>
      <c r="C76" s="50" t="str">
        <f>geplaatst!C3</f>
        <v/>
      </c>
    </row>
    <row r="77" spans="1:3" x14ac:dyDescent="0.3">
      <c r="A77" t="s">
        <v>38</v>
      </c>
      <c r="B77" t="s">
        <v>265</v>
      </c>
      <c r="C77" s="50" t="str">
        <f>geplaatst!C4</f>
        <v/>
      </c>
    </row>
    <row r="78" spans="1:3" x14ac:dyDescent="0.3">
      <c r="A78" t="s">
        <v>222</v>
      </c>
      <c r="B78" t="s">
        <v>265</v>
      </c>
      <c r="C78" s="50" t="str">
        <f>geplaatst!D3</f>
        <v/>
      </c>
    </row>
    <row r="79" spans="1:3" x14ac:dyDescent="0.3">
      <c r="A79" t="s">
        <v>221</v>
      </c>
      <c r="B79" t="s">
        <v>265</v>
      </c>
      <c r="C79" s="50" t="str">
        <f>geplaatst!D4</f>
        <v/>
      </c>
    </row>
    <row r="80" spans="1:3" x14ac:dyDescent="0.3">
      <c r="A80" t="s">
        <v>239</v>
      </c>
      <c r="B80" t="s">
        <v>265</v>
      </c>
      <c r="C80" s="50" t="str">
        <f>geplaatst!E3</f>
        <v/>
      </c>
    </row>
    <row r="81" spans="1:3" x14ac:dyDescent="0.3">
      <c r="A81" t="s">
        <v>240</v>
      </c>
      <c r="B81" t="s">
        <v>265</v>
      </c>
      <c r="C81" s="50" t="str">
        <f>geplaatst!E4</f>
        <v/>
      </c>
    </row>
    <row r="82" spans="1:3" x14ac:dyDescent="0.3">
      <c r="A82" t="s">
        <v>241</v>
      </c>
      <c r="B82" t="s">
        <v>265</v>
      </c>
      <c r="C82" s="50" t="str">
        <f>geplaatst!F3</f>
        <v/>
      </c>
    </row>
    <row r="83" spans="1:3" x14ac:dyDescent="0.3">
      <c r="A83" t="s">
        <v>242</v>
      </c>
      <c r="B83" t="s">
        <v>265</v>
      </c>
      <c r="C83" s="50" t="str">
        <f>geplaatst!F4</f>
        <v/>
      </c>
    </row>
    <row r="84" spans="1:3" x14ac:dyDescent="0.3">
      <c r="A84" t="s">
        <v>243</v>
      </c>
      <c r="B84" t="s">
        <v>265</v>
      </c>
      <c r="C84" s="50" t="str">
        <f>geplaatst!G3</f>
        <v/>
      </c>
    </row>
    <row r="85" spans="1:3" x14ac:dyDescent="0.3">
      <c r="A85" t="s">
        <v>244</v>
      </c>
      <c r="B85" t="s">
        <v>265</v>
      </c>
      <c r="C85" s="50" t="str">
        <f>geplaatst!G4</f>
        <v/>
      </c>
    </row>
    <row r="86" spans="1:3" x14ac:dyDescent="0.3">
      <c r="A86" t="s">
        <v>245</v>
      </c>
      <c r="B86" t="s">
        <v>265</v>
      </c>
      <c r="C86" s="50" t="str">
        <f>geplaatst!H3</f>
        <v/>
      </c>
    </row>
    <row r="87" spans="1:3" x14ac:dyDescent="0.3">
      <c r="A87" t="s">
        <v>246</v>
      </c>
      <c r="B87" t="s">
        <v>265</v>
      </c>
      <c r="C87" s="50" t="str">
        <f>geplaatst!H4</f>
        <v/>
      </c>
    </row>
    <row r="88" spans="1:3" x14ac:dyDescent="0.3">
      <c r="A88" t="s">
        <v>247</v>
      </c>
      <c r="B88" t="s">
        <v>265</v>
      </c>
      <c r="C88" s="50" t="str">
        <f>geplaatst!I3</f>
        <v/>
      </c>
    </row>
    <row r="89" spans="1:3" x14ac:dyDescent="0.3">
      <c r="A89" t="s">
        <v>248</v>
      </c>
      <c r="B89" t="s">
        <v>265</v>
      </c>
      <c r="C89" s="50" t="str">
        <f>geplaatst!I4</f>
        <v/>
      </c>
    </row>
    <row r="90" spans="1:3" x14ac:dyDescent="0.3">
      <c r="A90" t="s">
        <v>249</v>
      </c>
      <c r="B90" t="s">
        <v>265</v>
      </c>
      <c r="C90" s="50" t="str">
        <f>geplaatst!J3</f>
        <v/>
      </c>
    </row>
    <row r="91" spans="1:3" x14ac:dyDescent="0.3">
      <c r="A91" t="s">
        <v>250</v>
      </c>
      <c r="B91" t="s">
        <v>265</v>
      </c>
      <c r="C91" s="50" t="str">
        <f>geplaatst!J4</f>
        <v/>
      </c>
    </row>
    <row r="92" spans="1:3" x14ac:dyDescent="0.3">
      <c r="A92" t="s">
        <v>251</v>
      </c>
      <c r="B92" t="s">
        <v>265</v>
      </c>
      <c r="C92" s="50" t="str">
        <f>geplaatst!K3</f>
        <v/>
      </c>
    </row>
    <row r="93" spans="1:3" x14ac:dyDescent="0.3">
      <c r="A93" t="s">
        <v>252</v>
      </c>
      <c r="B93" t="s">
        <v>265</v>
      </c>
      <c r="C93" s="50" t="str">
        <f>geplaatst!K4</f>
        <v/>
      </c>
    </row>
    <row r="94" spans="1:3" x14ac:dyDescent="0.3">
      <c r="A94" t="s">
        <v>253</v>
      </c>
      <c r="B94" t="s">
        <v>265</v>
      </c>
      <c r="C94" s="50" t="str">
        <f>geplaatst!L3</f>
        <v/>
      </c>
    </row>
    <row r="95" spans="1:3" x14ac:dyDescent="0.3">
      <c r="A95" t="s">
        <v>254</v>
      </c>
      <c r="B95" t="s">
        <v>265</v>
      </c>
      <c r="C95" s="50" t="str">
        <f>geplaatst!L4</f>
        <v/>
      </c>
    </row>
    <row r="96" spans="1:3" x14ac:dyDescent="0.3">
      <c r="A96" t="s">
        <v>255</v>
      </c>
      <c r="B96" t="s">
        <v>265</v>
      </c>
      <c r="C96" s="50" t="str">
        <f>geplaatst!M3</f>
        <v/>
      </c>
    </row>
    <row r="97" spans="1:3" x14ac:dyDescent="0.3">
      <c r="A97" t="s">
        <v>256</v>
      </c>
      <c r="B97" t="s">
        <v>265</v>
      </c>
      <c r="C97" s="50" t="str">
        <f>geplaatst!M4</f>
        <v/>
      </c>
    </row>
    <row r="98" spans="1:3" x14ac:dyDescent="0.3">
      <c r="A98" t="s">
        <v>228</v>
      </c>
      <c r="B98" t="s">
        <v>265</v>
      </c>
      <c r="C98" s="50" t="str">
        <f>geplaatst!B5</f>
        <v/>
      </c>
    </row>
    <row r="99" spans="1:3" x14ac:dyDescent="0.3">
      <c r="A99" t="s">
        <v>228</v>
      </c>
      <c r="B99" t="s">
        <v>265</v>
      </c>
      <c r="C99" s="50" t="str">
        <f>geplaatst!C5</f>
        <v/>
      </c>
    </row>
    <row r="100" spans="1:3" x14ac:dyDescent="0.3">
      <c r="A100" t="s">
        <v>228</v>
      </c>
      <c r="B100" t="s">
        <v>265</v>
      </c>
      <c r="C100" s="50" t="str">
        <f>geplaatst!E5</f>
        <v/>
      </c>
    </row>
    <row r="101" spans="1:3" x14ac:dyDescent="0.3">
      <c r="A101" t="s">
        <v>228</v>
      </c>
      <c r="B101" t="s">
        <v>265</v>
      </c>
      <c r="C101" s="50" t="str">
        <f>geplaatst!F5</f>
        <v/>
      </c>
    </row>
    <row r="102" spans="1:3" x14ac:dyDescent="0.3">
      <c r="A102" t="s">
        <v>228</v>
      </c>
      <c r="B102" t="s">
        <v>265</v>
      </c>
      <c r="C102" s="50" t="str">
        <f>geplaatst!H5</f>
        <v/>
      </c>
    </row>
    <row r="103" spans="1:3" x14ac:dyDescent="0.3">
      <c r="A103" t="s">
        <v>228</v>
      </c>
      <c r="B103" t="s">
        <v>265</v>
      </c>
      <c r="C103" s="50" t="str">
        <f>geplaatst!J5</f>
        <v/>
      </c>
    </row>
    <row r="104" spans="1:3" x14ac:dyDescent="0.3">
      <c r="A104" t="s">
        <v>228</v>
      </c>
      <c r="B104" t="s">
        <v>265</v>
      </c>
      <c r="C104" s="50" t="str">
        <f>geplaatst!L5</f>
        <v/>
      </c>
    </row>
    <row r="105" spans="1:3" x14ac:dyDescent="0.3">
      <c r="A105" t="s">
        <v>228</v>
      </c>
      <c r="B105" t="s">
        <v>265</v>
      </c>
      <c r="C105" s="50" t="str">
        <f>geplaatst!M5</f>
        <v/>
      </c>
    </row>
    <row r="106" spans="1:3" x14ac:dyDescent="0.3">
      <c r="A106" t="s">
        <v>257</v>
      </c>
      <c r="B106" t="s">
        <v>266</v>
      </c>
      <c r="C106" s="50">
        <f>geplaatst!B8</f>
        <v>74</v>
      </c>
    </row>
    <row r="107" spans="1:3" x14ac:dyDescent="0.3">
      <c r="A107" t="s">
        <v>257</v>
      </c>
      <c r="B107" t="s">
        <v>266</v>
      </c>
      <c r="C107" s="50">
        <f>geplaatst!B9</f>
        <v>77</v>
      </c>
    </row>
    <row r="108" spans="1:3" x14ac:dyDescent="0.3">
      <c r="A108" t="s">
        <v>257</v>
      </c>
      <c r="B108" t="s">
        <v>266</v>
      </c>
      <c r="C108" s="50">
        <f>geplaatst!B10</f>
        <v>73</v>
      </c>
    </row>
    <row r="109" spans="1:3" x14ac:dyDescent="0.3">
      <c r="A109" t="s">
        <v>257</v>
      </c>
      <c r="B109" t="s">
        <v>266</v>
      </c>
      <c r="C109" s="50">
        <f>geplaatst!B11</f>
        <v>75</v>
      </c>
    </row>
    <row r="110" spans="1:3" x14ac:dyDescent="0.3">
      <c r="A110" t="s">
        <v>257</v>
      </c>
      <c r="B110" t="s">
        <v>266</v>
      </c>
      <c r="C110" s="50">
        <f>geplaatst!B12</f>
        <v>83</v>
      </c>
    </row>
    <row r="111" spans="1:3" x14ac:dyDescent="0.3">
      <c r="A111" t="s">
        <v>257</v>
      </c>
      <c r="B111" t="s">
        <v>266</v>
      </c>
      <c r="C111" s="50">
        <f>geplaatst!B13</f>
        <v>84</v>
      </c>
    </row>
    <row r="112" spans="1:3" x14ac:dyDescent="0.3">
      <c r="A112" t="s">
        <v>257</v>
      </c>
      <c r="B112" t="s">
        <v>266</v>
      </c>
      <c r="C112" s="50">
        <f>geplaatst!B14</f>
        <v>81</v>
      </c>
    </row>
    <row r="113" spans="1:3" x14ac:dyDescent="0.3">
      <c r="A113" t="s">
        <v>257</v>
      </c>
      <c r="B113" t="s">
        <v>266</v>
      </c>
      <c r="C113" s="50">
        <f>geplaatst!B15</f>
        <v>82</v>
      </c>
    </row>
    <row r="114" spans="1:3" x14ac:dyDescent="0.3">
      <c r="A114" t="s">
        <v>257</v>
      </c>
      <c r="B114" t="s">
        <v>266</v>
      </c>
      <c r="C114" s="50">
        <f>geplaatst!B16</f>
        <v>76</v>
      </c>
    </row>
    <row r="115" spans="1:3" x14ac:dyDescent="0.3">
      <c r="A115" t="s">
        <v>257</v>
      </c>
      <c r="B115" t="s">
        <v>266</v>
      </c>
      <c r="C115" s="50">
        <f>geplaatst!B17</f>
        <v>78</v>
      </c>
    </row>
    <row r="116" spans="1:3" x14ac:dyDescent="0.3">
      <c r="A116" t="s">
        <v>257</v>
      </c>
      <c r="B116" t="s">
        <v>266</v>
      </c>
      <c r="C116" s="50">
        <f>geplaatst!B18</f>
        <v>79</v>
      </c>
    </row>
    <row r="117" spans="1:3" x14ac:dyDescent="0.3">
      <c r="A117" t="s">
        <v>257</v>
      </c>
      <c r="B117" t="s">
        <v>266</v>
      </c>
      <c r="C117" s="50">
        <f>geplaatst!B19</f>
        <v>80</v>
      </c>
    </row>
    <row r="118" spans="1:3" x14ac:dyDescent="0.3">
      <c r="A118" t="s">
        <v>257</v>
      </c>
      <c r="B118" t="s">
        <v>266</v>
      </c>
      <c r="C118" s="50">
        <f>geplaatst!B20</f>
        <v>86</v>
      </c>
    </row>
    <row r="119" spans="1:3" x14ac:dyDescent="0.3">
      <c r="A119" t="s">
        <v>257</v>
      </c>
      <c r="B119" t="s">
        <v>266</v>
      </c>
      <c r="C119" s="50">
        <f>geplaatst!B21</f>
        <v>88</v>
      </c>
    </row>
    <row r="120" spans="1:3" x14ac:dyDescent="0.3">
      <c r="A120" t="s">
        <v>257</v>
      </c>
      <c r="B120" t="s">
        <v>266</v>
      </c>
      <c r="C120" s="50">
        <f>geplaatst!B22</f>
        <v>85</v>
      </c>
    </row>
    <row r="121" spans="1:3" x14ac:dyDescent="0.3">
      <c r="A121" t="s">
        <v>257</v>
      </c>
      <c r="B121" t="s">
        <v>266</v>
      </c>
      <c r="C121" s="50">
        <f>geplaatst!B23</f>
        <v>87</v>
      </c>
    </row>
    <row r="122" spans="1:3" x14ac:dyDescent="0.3">
      <c r="A122" t="s">
        <v>258</v>
      </c>
      <c r="B122" t="s">
        <v>267</v>
      </c>
      <c r="C122" s="50">
        <f>geplaatst!B25</f>
        <v>89</v>
      </c>
    </row>
    <row r="123" spans="1:3" x14ac:dyDescent="0.3">
      <c r="A123" t="s">
        <v>258</v>
      </c>
      <c r="B123" t="s">
        <v>267</v>
      </c>
      <c r="C123" s="50">
        <f>geplaatst!B26</f>
        <v>90</v>
      </c>
    </row>
    <row r="124" spans="1:3" x14ac:dyDescent="0.3">
      <c r="A124" t="s">
        <v>258</v>
      </c>
      <c r="B124" t="s">
        <v>267</v>
      </c>
      <c r="C124" s="50">
        <f>geplaatst!B27</f>
        <v>93</v>
      </c>
    </row>
    <row r="125" spans="1:3" x14ac:dyDescent="0.3">
      <c r="A125" t="s">
        <v>258</v>
      </c>
      <c r="B125" t="s">
        <v>267</v>
      </c>
      <c r="C125" s="50">
        <f>geplaatst!B28</f>
        <v>94</v>
      </c>
    </row>
    <row r="126" spans="1:3" x14ac:dyDescent="0.3">
      <c r="A126" t="s">
        <v>258</v>
      </c>
      <c r="B126" t="s">
        <v>267</v>
      </c>
      <c r="C126" s="50">
        <f>geplaatst!B29</f>
        <v>91</v>
      </c>
    </row>
    <row r="127" spans="1:3" x14ac:dyDescent="0.3">
      <c r="A127" t="s">
        <v>258</v>
      </c>
      <c r="B127" t="s">
        <v>267</v>
      </c>
      <c r="C127" s="50">
        <f>geplaatst!B30</f>
        <v>92</v>
      </c>
    </row>
    <row r="128" spans="1:3" x14ac:dyDescent="0.3">
      <c r="A128" t="s">
        <v>258</v>
      </c>
      <c r="B128" t="s">
        <v>267</v>
      </c>
      <c r="C128" s="50">
        <f>geplaatst!B31</f>
        <v>95</v>
      </c>
    </row>
    <row r="129" spans="1:3" x14ac:dyDescent="0.3">
      <c r="A129" t="s">
        <v>258</v>
      </c>
      <c r="B129" t="s">
        <v>267</v>
      </c>
      <c r="C129" s="50">
        <f>geplaatst!B32</f>
        <v>96</v>
      </c>
    </row>
    <row r="130" spans="1:3" x14ac:dyDescent="0.3">
      <c r="A130" t="s">
        <v>259</v>
      </c>
      <c r="B130" t="s">
        <v>268</v>
      </c>
      <c r="C130" s="50">
        <f>geplaatst!B34</f>
        <v>97</v>
      </c>
    </row>
    <row r="131" spans="1:3" x14ac:dyDescent="0.3">
      <c r="A131" t="s">
        <v>259</v>
      </c>
      <c r="B131" t="s">
        <v>268</v>
      </c>
      <c r="C131" s="50">
        <f>geplaatst!B35</f>
        <v>98</v>
      </c>
    </row>
    <row r="132" spans="1:3" x14ac:dyDescent="0.3">
      <c r="A132" t="s">
        <v>259</v>
      </c>
      <c r="B132" t="s">
        <v>268</v>
      </c>
      <c r="C132" s="50">
        <f>geplaatst!B36</f>
        <v>99</v>
      </c>
    </row>
    <row r="133" spans="1:3" x14ac:dyDescent="0.3">
      <c r="A133" t="s">
        <v>259</v>
      </c>
      <c r="B133" t="s">
        <v>268</v>
      </c>
      <c r="C133" s="50">
        <f>geplaatst!B37</f>
        <v>100</v>
      </c>
    </row>
    <row r="134" spans="1:3" x14ac:dyDescent="0.3">
      <c r="A134" t="s">
        <v>260</v>
      </c>
      <c r="B134" t="s">
        <v>269</v>
      </c>
      <c r="C134" s="50">
        <f>geplaatst!B39</f>
        <v>101</v>
      </c>
    </row>
    <row r="135" spans="1:3" x14ac:dyDescent="0.3">
      <c r="A135" t="s">
        <v>260</v>
      </c>
      <c r="B135" t="s">
        <v>269</v>
      </c>
      <c r="C135" s="50">
        <f>geplaatst!B40</f>
        <v>102</v>
      </c>
    </row>
    <row r="136" spans="1:3" x14ac:dyDescent="0.3">
      <c r="A136" t="s">
        <v>261</v>
      </c>
      <c r="B136" t="s">
        <v>270</v>
      </c>
      <c r="C136" s="50">
        <f>geplaatst!B42</f>
        <v>101</v>
      </c>
    </row>
    <row r="137" spans="1:3" x14ac:dyDescent="0.3">
      <c r="A137" t="s">
        <v>261</v>
      </c>
      <c r="B137" t="s">
        <v>270</v>
      </c>
      <c r="C137" s="50">
        <f>geplaatst!B43</f>
        <v>102</v>
      </c>
    </row>
    <row r="138" spans="1:3" x14ac:dyDescent="0.3">
      <c r="A138" t="s">
        <v>228</v>
      </c>
      <c r="B138" t="s">
        <v>93</v>
      </c>
      <c r="C138" s="50">
        <f>geplaatst!B45</f>
        <v>103</v>
      </c>
    </row>
    <row r="139" spans="1:3" x14ac:dyDescent="0.3">
      <c r="A139" t="s">
        <v>262</v>
      </c>
      <c r="B139" t="s">
        <v>82</v>
      </c>
      <c r="C139" s="50">
        <f>geplaatst!B47</f>
        <v>104</v>
      </c>
    </row>
  </sheetData>
  <phoneticPr fontId="42"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4BE64-8F87-49D1-B05D-6B054A64F460}">
  <dimension ref="A1:J74"/>
  <sheetViews>
    <sheetView workbookViewId="0">
      <selection activeCell="J13" sqref="J13"/>
    </sheetView>
  </sheetViews>
  <sheetFormatPr defaultColWidth="8.88671875" defaultRowHeight="13.2" customHeight="1" x14ac:dyDescent="0.3"/>
  <cols>
    <col min="1" max="1" width="11" style="216" customWidth="1"/>
    <col min="2" max="2" width="31.33203125" style="214" bestFit="1" customWidth="1"/>
    <col min="3" max="3" width="5.33203125" style="214" customWidth="1"/>
    <col min="4" max="4" width="5.109375" style="214" customWidth="1"/>
    <col min="5" max="5" width="9" style="216" customWidth="1"/>
    <col min="6" max="6" width="27.33203125" style="214" bestFit="1" customWidth="1"/>
    <col min="7" max="7" width="19.44140625" style="214" bestFit="1" customWidth="1"/>
    <col min="8" max="8" width="8.88671875" style="214" customWidth="1"/>
    <col min="9" max="9" width="4.44140625" style="214" customWidth="1"/>
    <col min="10" max="10" width="49" style="214" bestFit="1" customWidth="1"/>
    <col min="11" max="16384" width="8.88671875" style="214"/>
  </cols>
  <sheetData>
    <row r="1" spans="1:10" ht="13.2" customHeight="1" x14ac:dyDescent="0.3">
      <c r="A1" s="257" t="s">
        <v>0</v>
      </c>
      <c r="B1" s="257"/>
      <c r="C1" s="257"/>
      <c r="E1" s="215">
        <f>Speelschema!C64</f>
        <v>46199</v>
      </c>
      <c r="F1" s="214" t="str">
        <f>Pronostiek!B59</f>
        <v>Tunesië-Nederland</v>
      </c>
      <c r="G1" s="214" t="str">
        <f>Pronostiek!C59</f>
        <v>-</v>
      </c>
      <c r="I1" s="218" t="s">
        <v>284</v>
      </c>
      <c r="J1" s="219"/>
    </row>
    <row r="2" spans="1:10" ht="13.2" customHeight="1" x14ac:dyDescent="0.3">
      <c r="A2" s="215">
        <f>Speelschema!C7</f>
        <v>46184</v>
      </c>
      <c r="B2" s="214" t="str">
        <f>Pronostiek!B2</f>
        <v>Mexico-Zuid-Afrika</v>
      </c>
      <c r="C2" s="214" t="str">
        <f>Pronostiek!C2</f>
        <v>-</v>
      </c>
      <c r="E2" s="215">
        <f>Speelschema!C65</f>
        <v>46199</v>
      </c>
      <c r="F2" s="214" t="str">
        <f>Pronostiek!B60</f>
        <v>Turkije-Verenigde Staten</v>
      </c>
      <c r="G2" s="214" t="str">
        <f>Pronostiek!C60</f>
        <v>-</v>
      </c>
      <c r="I2" s="219" t="s">
        <v>287</v>
      </c>
      <c r="J2" s="219"/>
    </row>
    <row r="3" spans="1:10" ht="13.2" customHeight="1" x14ac:dyDescent="0.3">
      <c r="A3" s="215">
        <f>Speelschema!C8</f>
        <v>46185</v>
      </c>
      <c r="B3" s="214" t="str">
        <f>Pronostiek!B3</f>
        <v>Zuid-Korea-Tsjechië</v>
      </c>
      <c r="C3" s="214" t="str">
        <f>Pronostiek!C3</f>
        <v>-</v>
      </c>
      <c r="E3" s="215">
        <f>Speelschema!C66</f>
        <v>46199</v>
      </c>
      <c r="F3" s="214" t="str">
        <f>Pronostiek!B61</f>
        <v>Paraguay-Australië</v>
      </c>
      <c r="G3" s="214" t="str">
        <f>Pronostiek!C61</f>
        <v>-</v>
      </c>
      <c r="I3" s="219" t="s">
        <v>285</v>
      </c>
      <c r="J3" s="219"/>
    </row>
    <row r="4" spans="1:10" ht="13.2" customHeight="1" x14ac:dyDescent="0.3">
      <c r="A4" s="215">
        <f>Speelschema!C9</f>
        <v>46185</v>
      </c>
      <c r="B4" s="214" t="str">
        <f>Pronostiek!B4</f>
        <v>Canada-Bosnië &amp; Herzegovina</v>
      </c>
      <c r="C4" s="214" t="str">
        <f>Pronostiek!C4</f>
        <v>-</v>
      </c>
      <c r="E4" s="215">
        <f>Speelschema!C67</f>
        <v>46199</v>
      </c>
      <c r="F4" s="214" t="str">
        <f>Pronostiek!B62</f>
        <v>Noorwegen-Frankrijk</v>
      </c>
      <c r="G4" s="214" t="str">
        <f>Pronostiek!C62</f>
        <v>-</v>
      </c>
      <c r="I4" s="219" t="s">
        <v>286</v>
      </c>
      <c r="J4" s="219"/>
    </row>
    <row r="5" spans="1:10" ht="13.2" customHeight="1" x14ac:dyDescent="0.3">
      <c r="A5" s="215">
        <f>Speelschema!C10</f>
        <v>46186</v>
      </c>
      <c r="B5" s="214" t="str">
        <f>Pronostiek!B5</f>
        <v>Verenigde Staten-Paraguay</v>
      </c>
      <c r="C5" s="214" t="str">
        <f>Pronostiek!C5</f>
        <v>-</v>
      </c>
      <c r="E5" s="215">
        <f>Speelschema!C68</f>
        <v>46199</v>
      </c>
      <c r="F5" s="214" t="str">
        <f>Pronostiek!B63</f>
        <v>Senegal-Irak</v>
      </c>
      <c r="G5" s="214" t="str">
        <f>Pronostiek!C63</f>
        <v>-</v>
      </c>
      <c r="I5" s="219"/>
      <c r="J5" s="219" t="s">
        <v>288</v>
      </c>
    </row>
    <row r="6" spans="1:10" ht="13.2" customHeight="1" x14ac:dyDescent="0.3">
      <c r="A6" s="215">
        <f>Speelschema!C11</f>
        <v>46186</v>
      </c>
      <c r="B6" s="214" t="str">
        <f>Pronostiek!B6</f>
        <v>Qatar-Zwitserland</v>
      </c>
      <c r="C6" s="214" t="str">
        <f>Pronostiek!C6</f>
        <v>-</v>
      </c>
      <c r="E6" s="215">
        <f>Speelschema!C69</f>
        <v>46200</v>
      </c>
      <c r="F6" s="214" t="str">
        <f>Pronostiek!B64</f>
        <v>Kaapverdië-Saoedi-Arabië</v>
      </c>
      <c r="G6" s="214" t="str">
        <f>Pronostiek!C64</f>
        <v>-</v>
      </c>
      <c r="I6" s="219"/>
      <c r="J6" s="219" t="s">
        <v>289</v>
      </c>
    </row>
    <row r="7" spans="1:10" ht="13.2" customHeight="1" x14ac:dyDescent="0.3">
      <c r="A7" s="215">
        <f>Speelschema!C12</f>
        <v>46187</v>
      </c>
      <c r="B7" s="214" t="str">
        <f>Pronostiek!B7</f>
        <v>Brazilië-Marokko</v>
      </c>
      <c r="C7" s="214" t="str">
        <f>Pronostiek!C7</f>
        <v>-</v>
      </c>
      <c r="E7" s="215">
        <f>Speelschema!C70</f>
        <v>46200</v>
      </c>
      <c r="F7" s="214" t="str">
        <f>Pronostiek!B65</f>
        <v>Uruguay-Spanje</v>
      </c>
      <c r="G7" s="214" t="str">
        <f>Pronostiek!C65</f>
        <v>-</v>
      </c>
    </row>
    <row r="8" spans="1:10" ht="13.2" customHeight="1" x14ac:dyDescent="0.3">
      <c r="A8" s="215">
        <f>Speelschema!C13</f>
        <v>46187</v>
      </c>
      <c r="B8" s="214" t="str">
        <f>Pronostiek!B8</f>
        <v>Haïti-Schotland</v>
      </c>
      <c r="C8" s="214" t="str">
        <f>Pronostiek!C8</f>
        <v>-</v>
      </c>
      <c r="E8" s="215">
        <f>Speelschema!C71</f>
        <v>46200</v>
      </c>
      <c r="F8" s="214" t="str">
        <f>Pronostiek!B66</f>
        <v>Egypte-Iran</v>
      </c>
      <c r="G8" s="214" t="str">
        <f>Pronostiek!C66</f>
        <v>-</v>
      </c>
    </row>
    <row r="9" spans="1:10" ht="13.2" customHeight="1" x14ac:dyDescent="0.3">
      <c r="A9" s="215">
        <f>Speelschema!C14</f>
        <v>46187</v>
      </c>
      <c r="B9" s="214" t="str">
        <f>Pronostiek!B9</f>
        <v>Australië-Turkije</v>
      </c>
      <c r="C9" s="214" t="str">
        <f>Pronostiek!C9</f>
        <v>-</v>
      </c>
      <c r="E9" s="215">
        <f>Speelschema!C72</f>
        <v>46200</v>
      </c>
      <c r="F9" s="214" t="str">
        <f>Pronostiek!B67</f>
        <v>Nieuw-Zeeland-België</v>
      </c>
      <c r="G9" s="214" t="str">
        <f>Pronostiek!C67</f>
        <v>-</v>
      </c>
    </row>
    <row r="10" spans="1:10" ht="13.2" customHeight="1" x14ac:dyDescent="0.3">
      <c r="A10" s="215">
        <f>Speelschema!C15</f>
        <v>46187</v>
      </c>
      <c r="B10" s="214" t="str">
        <f>Pronostiek!B10</f>
        <v>Duitsland-Curaçao</v>
      </c>
      <c r="C10" s="214" t="str">
        <f>Pronostiek!C10</f>
        <v>-</v>
      </c>
      <c r="E10" s="215">
        <f>Speelschema!C73</f>
        <v>46200</v>
      </c>
      <c r="F10" s="214" t="str">
        <f>Pronostiek!B68</f>
        <v>Panama-Engeland</v>
      </c>
      <c r="G10" s="214" t="str">
        <f>Pronostiek!C68</f>
        <v>-</v>
      </c>
    </row>
    <row r="11" spans="1:10" ht="13.2" customHeight="1" x14ac:dyDescent="0.3">
      <c r="A11" s="215">
        <f>Speelschema!C16</f>
        <v>46187</v>
      </c>
      <c r="B11" s="214" t="str">
        <f>Pronostiek!B11</f>
        <v>Nederland-Japan</v>
      </c>
      <c r="C11" s="214" t="str">
        <f>Pronostiek!C11</f>
        <v>-</v>
      </c>
      <c r="E11" s="215">
        <f>Speelschema!C74</f>
        <v>46200</v>
      </c>
      <c r="F11" s="214" t="str">
        <f>Pronostiek!B69</f>
        <v>Kroatië-Ghana</v>
      </c>
      <c r="G11" s="214" t="str">
        <f>Pronostiek!C69</f>
        <v>-</v>
      </c>
    </row>
    <row r="12" spans="1:10" ht="13.2" customHeight="1" x14ac:dyDescent="0.3">
      <c r="A12" s="215">
        <f>Speelschema!C17</f>
        <v>46188</v>
      </c>
      <c r="B12" s="214" t="str">
        <f>Pronostiek!B12</f>
        <v>Ivoorkust-Ecuador</v>
      </c>
      <c r="C12" s="214" t="str">
        <f>Pronostiek!C12</f>
        <v>-</v>
      </c>
      <c r="E12" s="215">
        <f>Speelschema!C75</f>
        <v>46201</v>
      </c>
      <c r="F12" s="214" t="str">
        <f>Pronostiek!B70</f>
        <v>Colombia-Portugal</v>
      </c>
      <c r="G12" s="214" t="str">
        <f>Pronostiek!C70</f>
        <v>-</v>
      </c>
    </row>
    <row r="13" spans="1:10" ht="13.2" customHeight="1" x14ac:dyDescent="0.3">
      <c r="A13" s="215">
        <f>Speelschema!C18</f>
        <v>46188</v>
      </c>
      <c r="B13" s="214" t="str">
        <f>Pronostiek!B13</f>
        <v>Zweden-Tunesië</v>
      </c>
      <c r="C13" s="214" t="str">
        <f>Pronostiek!C13</f>
        <v>-</v>
      </c>
      <c r="E13" s="215">
        <f>Speelschema!C76</f>
        <v>46201</v>
      </c>
      <c r="F13" s="214" t="str">
        <f>Pronostiek!B71</f>
        <v>DR Congo-Oezbekistan</v>
      </c>
      <c r="G13" s="214" t="str">
        <f>Pronostiek!C71</f>
        <v>-</v>
      </c>
    </row>
    <row r="14" spans="1:10" ht="13.2" customHeight="1" x14ac:dyDescent="0.3">
      <c r="A14" s="215">
        <f>Speelschema!C19</f>
        <v>46188</v>
      </c>
      <c r="B14" s="214" t="str">
        <f>Pronostiek!B14</f>
        <v>Spanje-Kaapverdië</v>
      </c>
      <c r="C14" s="214" t="str">
        <f>Pronostiek!C14</f>
        <v>-</v>
      </c>
      <c r="E14" s="215">
        <f>Speelschema!C77</f>
        <v>46201</v>
      </c>
      <c r="F14" s="214" t="str">
        <f>Pronostiek!B72</f>
        <v>Algerije-Oostenrijk</v>
      </c>
      <c r="G14" s="214" t="str">
        <f>Pronostiek!C72</f>
        <v>-</v>
      </c>
    </row>
    <row r="15" spans="1:10" ht="13.2" customHeight="1" x14ac:dyDescent="0.3">
      <c r="A15" s="215">
        <f>Speelschema!C20</f>
        <v>46188</v>
      </c>
      <c r="B15" s="214" t="str">
        <f>Pronostiek!B15</f>
        <v>België-Egypte</v>
      </c>
      <c r="C15" s="214" t="str">
        <f>Pronostiek!C15</f>
        <v>-</v>
      </c>
      <c r="E15" s="215">
        <f>Speelschema!C78</f>
        <v>46201</v>
      </c>
      <c r="F15" s="214" t="str">
        <f>Pronostiek!B73</f>
        <v>Jordanië-Argentinië</v>
      </c>
      <c r="G15" s="214" t="str">
        <f>Pronostiek!C73</f>
        <v>-</v>
      </c>
    </row>
    <row r="16" spans="1:10" ht="13.2" customHeight="1" x14ac:dyDescent="0.3">
      <c r="A16" s="215">
        <f>Speelschema!C21</f>
        <v>46189</v>
      </c>
      <c r="B16" s="214" t="str">
        <f>Pronostiek!B16</f>
        <v>Saoedi-Arabië-Uruguay</v>
      </c>
      <c r="C16" s="214" t="str">
        <f>Pronostiek!C16</f>
        <v>-</v>
      </c>
      <c r="E16" s="215"/>
    </row>
    <row r="17" spans="1:7" ht="13.2" customHeight="1" x14ac:dyDescent="0.3">
      <c r="A17" s="215">
        <f>Speelschema!C22</f>
        <v>46189</v>
      </c>
      <c r="B17" s="214" t="str">
        <f>Pronostiek!B17</f>
        <v>Iran-Nieuw-Zeeland</v>
      </c>
      <c r="C17" s="214" t="str">
        <f>Pronostiek!C17</f>
        <v>-</v>
      </c>
      <c r="E17" s="257" t="s">
        <v>280</v>
      </c>
      <c r="F17" s="257"/>
      <c r="G17" s="257"/>
    </row>
    <row r="18" spans="1:7" ht="13.2" customHeight="1" x14ac:dyDescent="0.3">
      <c r="A18" s="215">
        <f>Speelschema!C23</f>
        <v>46189</v>
      </c>
      <c r="B18" s="214" t="str">
        <f>Pronostiek!B18</f>
        <v>Frankrijk-Senegal</v>
      </c>
      <c r="C18" s="214" t="str">
        <f>Pronostiek!C18</f>
        <v>-</v>
      </c>
      <c r="E18" s="215">
        <f>Speelschema!AA9</f>
        <v>46202.9375</v>
      </c>
      <c r="F18" s="214" t="str">
        <f>Speelschema!AA10&amp;" - "&amp;Speelschema!AA11</f>
        <v xml:space="preserve"> - </v>
      </c>
      <c r="G18" s="214" t="str">
        <f>IF(Speelschema!AD10&lt;&gt;"",Speelschema!AB10&amp;" - "&amp;Speelschema!AB11&amp;" (V: "&amp;Speelschema!AC10&amp;" - "&amp;Speelschema!AC11&amp;" / P: "&amp;Speelschema!AD10&amp;" - "&amp;Speelschema!AD11&amp;")",IF(Speelschema!AC10&lt;&gt;"",Speelschema!AB10&amp;" - "&amp;Speelschema!AB11&amp;" (V: "&amp;Speelschema!AC10&amp;" - "&amp;Speelschema!AC11&amp;")",Speelschema!AB10&amp;" - "&amp;Speelschema!AB11))</f>
        <v xml:space="preserve"> - </v>
      </c>
    </row>
    <row r="19" spans="1:7" ht="13.2" customHeight="1" x14ac:dyDescent="0.3">
      <c r="A19" s="215">
        <f>Speelschema!C24</f>
        <v>46190</v>
      </c>
      <c r="B19" s="214" t="str">
        <f>Pronostiek!B19</f>
        <v>Irak-Noorwegen</v>
      </c>
      <c r="C19" s="214" t="str">
        <f>Pronostiek!C19</f>
        <v>-</v>
      </c>
      <c r="E19" s="215">
        <f>Speelschema!AA13</f>
        <v>46203.958333333336</v>
      </c>
      <c r="F19" s="214" t="str">
        <f>Speelschema!AA14&amp;" - "&amp;Speelschema!AA15</f>
        <v xml:space="preserve"> - </v>
      </c>
      <c r="G19" s="214" t="str">
        <f>IF(Speelschema!AD14&lt;&gt;"",Speelschema!AB14&amp;" - "&amp;Speelschema!AB15&amp;" (V: "&amp;Speelschema!AC14&amp;" - "&amp;Speelschema!AC15&amp;" / P: "&amp;Speelschema!AD14&amp;" - "&amp;Speelschema!AD15&amp;")",IF(Speelschema!AC14&lt;&gt;"",Speelschema!AB14&amp;" - "&amp;Speelschema!AB15&amp;" (V: "&amp;Speelschema!AC14&amp;" - "&amp;Speelschema!AC15&amp;")",Speelschema!AB14&amp;" - "&amp;Speelschema!AB15))</f>
        <v xml:space="preserve"> - </v>
      </c>
    </row>
    <row r="20" spans="1:7" ht="13.2" customHeight="1" x14ac:dyDescent="0.3">
      <c r="A20" s="215">
        <f>Speelschema!C25</f>
        <v>46190</v>
      </c>
      <c r="B20" s="214" t="str">
        <f>Pronostiek!B20</f>
        <v>Argentinië-Algerije</v>
      </c>
      <c r="C20" s="214" t="str">
        <f>Pronostiek!C20</f>
        <v>-</v>
      </c>
      <c r="E20" s="215">
        <f>Speelschema!AA17</f>
        <v>46201.875</v>
      </c>
      <c r="F20" s="214" t="str">
        <f>Speelschema!AA18&amp;" - "&amp;Speelschema!AA19</f>
        <v xml:space="preserve"> - </v>
      </c>
      <c r="G20" s="214" t="str">
        <f>IF(Speelschema!AD18&lt;&gt;"",Speelschema!AB18&amp;" - "&amp;Speelschema!AB19&amp;" (V: "&amp;Speelschema!AC18&amp;" - "&amp;Speelschema!AC19&amp;" / P: "&amp;Speelschema!AD18&amp;" - "&amp;Speelschema!AD19&amp;")",IF(Speelschema!AC18&lt;&gt;"",Speelschema!AB18&amp;" - "&amp;Speelschema!AB19&amp;" (V: "&amp;Speelschema!AC18&amp;" - "&amp;Speelschema!AC19&amp;")",Speelschema!AB18&amp;" - "&amp;Speelschema!AB19))</f>
        <v xml:space="preserve"> - </v>
      </c>
    </row>
    <row r="21" spans="1:7" ht="13.2" customHeight="1" x14ac:dyDescent="0.3">
      <c r="A21" s="215">
        <f>Speelschema!C26</f>
        <v>46190</v>
      </c>
      <c r="B21" s="214" t="str">
        <f>Pronostiek!B21</f>
        <v>Oostenrijk-Jordanië</v>
      </c>
      <c r="C21" s="214" t="str">
        <f>Pronostiek!C21</f>
        <v>-</v>
      </c>
      <c r="E21" s="215">
        <f>Speelschema!AA21</f>
        <v>46203.125</v>
      </c>
      <c r="F21" s="214" t="str">
        <f>Speelschema!AA22&amp;" - "&amp;Speelschema!AA23</f>
        <v xml:space="preserve"> - </v>
      </c>
      <c r="G21" s="214" t="str">
        <f>IF(Speelschema!AD22&lt;&gt;"",Speelschema!AB22&amp;" - "&amp;Speelschema!AB23&amp;" (V: "&amp;Speelschema!AC22&amp;" - "&amp;Speelschema!AC23&amp;" / P: "&amp;Speelschema!AD22&amp;" - "&amp;Speelschema!AD23&amp;")",IF(Speelschema!AC22&lt;&gt;"",Speelschema!AB22&amp;" - "&amp;Speelschema!AB23&amp;" (V: "&amp;Speelschema!AC22&amp;" - "&amp;Speelschema!AC23&amp;")",Speelschema!AB22&amp;" - "&amp;Speelschema!AB23))</f>
        <v xml:space="preserve"> - </v>
      </c>
    </row>
    <row r="22" spans="1:7" ht="13.2" customHeight="1" x14ac:dyDescent="0.3">
      <c r="A22" s="215">
        <f>Speelschema!C27</f>
        <v>46190</v>
      </c>
      <c r="B22" s="214" t="str">
        <f>Pronostiek!B22</f>
        <v>Portugal-DR Congo</v>
      </c>
      <c r="C22" s="214" t="str">
        <f>Pronostiek!C22</f>
        <v>-</v>
      </c>
      <c r="E22" s="215">
        <f>Speelschema!AA25</f>
        <v>46206.041666666664</v>
      </c>
      <c r="F22" s="214" t="str">
        <f>Speelschema!AA26&amp;" - "&amp;Speelschema!AA27</f>
        <v xml:space="preserve"> - </v>
      </c>
      <c r="G22" s="214" t="str">
        <f>IF(Speelschema!AD26&lt;&gt;"",Speelschema!AB26&amp;" - "&amp;Speelschema!AB27&amp;" (V: "&amp;Speelschema!AC26&amp;" - "&amp;Speelschema!AC27&amp;" / P: "&amp;Speelschema!AD26&amp;" - "&amp;Speelschema!AD27&amp;")",IF(Speelschema!AC26&lt;&gt;"",Speelschema!AB26&amp;" - "&amp;Speelschema!AB27&amp;" (V: "&amp;Speelschema!AC26&amp;" - "&amp;Speelschema!AC27&amp;")",Speelschema!AB26&amp;" - "&amp;Speelschema!AB27))</f>
        <v xml:space="preserve"> - </v>
      </c>
    </row>
    <row r="23" spans="1:7" ht="13.2" customHeight="1" x14ac:dyDescent="0.3">
      <c r="A23" s="215">
        <f>Speelschema!C28</f>
        <v>46190</v>
      </c>
      <c r="B23" s="214" t="str">
        <f>Pronostiek!B23</f>
        <v>Engeland-Kroatië</v>
      </c>
      <c r="C23" s="214" t="str">
        <f>Pronostiek!C23</f>
        <v>-</v>
      </c>
      <c r="E23" s="215">
        <f>Speelschema!AA29</f>
        <v>46205.875</v>
      </c>
      <c r="F23" s="214" t="str">
        <f>Speelschema!AA30&amp;" - "&amp;Speelschema!AA31</f>
        <v xml:space="preserve"> - </v>
      </c>
      <c r="G23" s="214" t="str">
        <f>IF(Speelschema!AD30&lt;&gt;"",Speelschema!AB30&amp;" - "&amp;Speelschema!AB31&amp;" (V: "&amp;Speelschema!AC30&amp;" - "&amp;Speelschema!AC31&amp;" / P: "&amp;Speelschema!AD30&amp;" - "&amp;Speelschema!AD31&amp;")",IF(Speelschema!AC30&lt;&gt;"",Speelschema!AB30&amp;" - "&amp;Speelschema!AB31&amp;" (V: "&amp;Speelschema!AC30&amp;" - "&amp;Speelschema!AC31&amp;")",Speelschema!AB30&amp;" - "&amp;Speelschema!AB31))</f>
        <v xml:space="preserve"> - </v>
      </c>
    </row>
    <row r="24" spans="1:7" ht="13.2" customHeight="1" x14ac:dyDescent="0.3">
      <c r="A24" s="215">
        <f>Speelschema!C29</f>
        <v>46191</v>
      </c>
      <c r="B24" s="214" t="str">
        <f>Pronostiek!B24</f>
        <v>Ghana-Panama</v>
      </c>
      <c r="C24" s="214" t="str">
        <f>Pronostiek!C24</f>
        <v>-</v>
      </c>
      <c r="E24" s="215">
        <f>Speelschema!AA33</f>
        <v>46205.083333333336</v>
      </c>
      <c r="F24" s="214" t="str">
        <f>Speelschema!AA34&amp;" - "&amp;Speelschema!AA35</f>
        <v xml:space="preserve"> - </v>
      </c>
      <c r="G24" s="214" t="str">
        <f>IF(Speelschema!AD34&lt;&gt;"",Speelschema!AB34&amp;" - "&amp;Speelschema!AB35&amp;" (V: "&amp;Speelschema!AC34&amp;" - "&amp;Speelschema!AC35&amp;" / P: "&amp;Speelschema!AD34&amp;" - "&amp;Speelschema!AD35&amp;")",IF(Speelschema!AC34&lt;&gt;"",Speelschema!AB34&amp;" - "&amp;Speelschema!AB35&amp;" (V: "&amp;Speelschema!AC34&amp;" - "&amp;Speelschema!AC35&amp;")",Speelschema!AB34&amp;" - "&amp;Speelschema!AB35))</f>
        <v xml:space="preserve"> - </v>
      </c>
    </row>
    <row r="25" spans="1:7" ht="13.2" customHeight="1" x14ac:dyDescent="0.3">
      <c r="A25" s="215">
        <f>Speelschema!C30</f>
        <v>46191</v>
      </c>
      <c r="B25" s="214" t="str">
        <f>Pronostiek!B25</f>
        <v>Oezbekistan-Colombia</v>
      </c>
      <c r="C25" s="214" t="str">
        <f>Pronostiek!C25</f>
        <v>-</v>
      </c>
      <c r="E25" s="215">
        <f>Speelschema!AA37</f>
        <v>46204.916666666664</v>
      </c>
      <c r="F25" s="214" t="str">
        <f>Speelschema!AA38&amp;" - "&amp;Speelschema!AA39</f>
        <v xml:space="preserve"> - </v>
      </c>
      <c r="G25" s="214" t="str">
        <f>IF(Speelschema!AD38&lt;&gt;"",Speelschema!AB38&amp;" - "&amp;Speelschema!AB39&amp;" (V: "&amp;Speelschema!AC38&amp;" - "&amp;Speelschema!AC39&amp;" / P: "&amp;Speelschema!AD38&amp;" - "&amp;Speelschema!AD39&amp;")",IF(Speelschema!AC38&lt;&gt;"",Speelschema!AB38&amp;" - "&amp;Speelschema!AB39&amp;" (V: "&amp;Speelschema!AC38&amp;" - "&amp;Speelschema!AC39&amp;")",Speelschema!AB38&amp;" - "&amp;Speelschema!AB39))</f>
        <v xml:space="preserve"> - </v>
      </c>
    </row>
    <row r="26" spans="1:7" ht="13.2" customHeight="1" x14ac:dyDescent="0.3">
      <c r="A26" s="215">
        <f>Speelschema!C31</f>
        <v>46191</v>
      </c>
      <c r="B26" s="214" t="str">
        <f>Pronostiek!B26</f>
        <v>Tsjechië-Zuid-Afrika</v>
      </c>
      <c r="C26" s="214" t="str">
        <f>Pronostiek!C26</f>
        <v>-</v>
      </c>
      <c r="E26" s="215">
        <f>Speelschema!AA41</f>
        <v>46202.791666666664</v>
      </c>
      <c r="F26" s="214" t="str">
        <f>Speelschema!AA42&amp;" - "&amp;Speelschema!AA43</f>
        <v xml:space="preserve"> - </v>
      </c>
      <c r="G26" s="214" t="str">
        <f>IF(Speelschema!AD42&lt;&gt;"",Speelschema!AB42&amp;" - "&amp;Speelschema!AB43&amp;" (V: "&amp;Speelschema!AC42&amp;" - "&amp;Speelschema!AC43&amp;" / P: "&amp;Speelschema!AD42&amp;" - "&amp;Speelschema!AD43&amp;")",IF(Speelschema!AC42&lt;&gt;"",Speelschema!AB42&amp;" - "&amp;Speelschema!AB43&amp;" (V: "&amp;Speelschema!AC42&amp;" - "&amp;Speelschema!AC43&amp;")",Speelschema!AB42&amp;" - "&amp;Speelschema!AB43))</f>
        <v xml:space="preserve"> - </v>
      </c>
    </row>
    <row r="27" spans="1:7" ht="13.2" customHeight="1" x14ac:dyDescent="0.3">
      <c r="A27" s="215">
        <f>Speelschema!C32</f>
        <v>46191</v>
      </c>
      <c r="B27" s="214" t="str">
        <f>Pronostiek!B27</f>
        <v>Zwitserland-Bosnië &amp; Herzegovina</v>
      </c>
      <c r="C27" s="214" t="str">
        <f>Pronostiek!C27</f>
        <v>-</v>
      </c>
      <c r="E27" s="215">
        <f>Speelschema!AA45</f>
        <v>46203.791666666664</v>
      </c>
      <c r="F27" s="214" t="str">
        <f>Speelschema!AA46&amp;" - "&amp;Speelschema!AA47</f>
        <v xml:space="preserve"> - </v>
      </c>
      <c r="G27" s="214" t="str">
        <f>IF(Speelschema!AD46&lt;&gt;"",Speelschema!AB46&amp;" - "&amp;Speelschema!AB47&amp;" (V: "&amp;Speelschema!AC46&amp;" - "&amp;Speelschema!AC47&amp;" / P: "&amp;Speelschema!AD46&amp;" - "&amp;Speelschema!AD47&amp;")",IF(Speelschema!AC46&lt;&gt;"",Speelschema!AB46&amp;" - "&amp;Speelschema!AB47&amp;" (V: "&amp;Speelschema!AC46&amp;" - "&amp;Speelschema!AC47&amp;")",Speelschema!AB46&amp;" - "&amp;Speelschema!AB47))</f>
        <v xml:space="preserve"> - </v>
      </c>
    </row>
    <row r="28" spans="1:7" ht="13.2" customHeight="1" x14ac:dyDescent="0.3">
      <c r="A28" s="215">
        <f>Speelschema!C33</f>
        <v>46192</v>
      </c>
      <c r="B28" s="214" t="str">
        <f>Pronostiek!B28</f>
        <v>Canada-Qatar</v>
      </c>
      <c r="C28" s="214" t="str">
        <f>Pronostiek!C28</f>
        <v>-</v>
      </c>
      <c r="E28" s="215">
        <f>Speelschema!AA49</f>
        <v>46204.125</v>
      </c>
      <c r="F28" s="214" t="str">
        <f>Speelschema!AA50&amp;" - "&amp;Speelschema!AA51</f>
        <v xml:space="preserve"> - </v>
      </c>
      <c r="G28" s="214" t="str">
        <f>IF(Speelschema!AD50&lt;&gt;"",Speelschema!AB50&amp;" - "&amp;Speelschema!AB51&amp;" (V: "&amp;Speelschema!AC50&amp;" - "&amp;Speelschema!AC51&amp;" / P: "&amp;Speelschema!AD50&amp;" - "&amp;Speelschema!AD51&amp;")",IF(Speelschema!AC50&lt;&gt;"",Speelschema!AB50&amp;" - "&amp;Speelschema!AB51&amp;" (V: "&amp;Speelschema!AC50&amp;" - "&amp;Speelschema!AC51&amp;")",Speelschema!AB50&amp;" - "&amp;Speelschema!AB51))</f>
        <v xml:space="preserve"> - </v>
      </c>
    </row>
    <row r="29" spans="1:7" ht="13.2" customHeight="1" x14ac:dyDescent="0.3">
      <c r="A29" s="215">
        <f>Speelschema!C34</f>
        <v>46192</v>
      </c>
      <c r="B29" s="214" t="str">
        <f>Pronostiek!B29</f>
        <v>Mexico-Zuid-Korea</v>
      </c>
      <c r="C29" s="214" t="str">
        <f>Pronostiek!C29</f>
        <v>-</v>
      </c>
      <c r="E29" s="215">
        <f>Speelschema!AA53</f>
        <v>46204.75</v>
      </c>
      <c r="F29" s="214" t="str">
        <f>Speelschema!AA54&amp;" - "&amp;Speelschema!AA55</f>
        <v xml:space="preserve"> - </v>
      </c>
      <c r="G29" s="214" t="str">
        <f>IF(Speelschema!AD54&lt;&gt;"",Speelschema!AB54&amp;" - "&amp;Speelschema!AB55&amp;" (V: "&amp;Speelschema!AC54&amp;" - "&amp;Speelschema!AC55&amp;" / P: "&amp;Speelschema!AD54&amp;" - "&amp;Speelschema!AD55&amp;")",IF(Speelschema!AC54&lt;&gt;"",Speelschema!AB54&amp;" - "&amp;Speelschema!AB55&amp;" (V: "&amp;Speelschema!AC54&amp;" - "&amp;Speelschema!AC55&amp;")",Speelschema!AB54&amp;" - "&amp;Speelschema!AB55))</f>
        <v xml:space="preserve"> - </v>
      </c>
    </row>
    <row r="30" spans="1:7" ht="13.2" customHeight="1" x14ac:dyDescent="0.3">
      <c r="A30" s="215">
        <f>Speelschema!C35</f>
        <v>46192</v>
      </c>
      <c r="B30" s="214" t="str">
        <f>Pronostiek!B30</f>
        <v>Verenigde Staten-Australië</v>
      </c>
      <c r="C30" s="214" t="str">
        <f>Pronostiek!C30</f>
        <v>-</v>
      </c>
      <c r="E30" s="215">
        <f>Speelschema!AA57</f>
        <v>46207</v>
      </c>
      <c r="F30" s="214" t="str">
        <f>Speelschema!AA58&amp;" - "&amp;Speelschema!AA59</f>
        <v xml:space="preserve"> - </v>
      </c>
      <c r="G30" s="214" t="str">
        <f>IF(Speelschema!AD58&lt;&gt;"",Speelschema!AB58&amp;" - "&amp;Speelschema!AB59&amp;" (V: "&amp;Speelschema!AC58&amp;" - "&amp;Speelschema!AC59&amp;" / P: "&amp;Speelschema!AD58&amp;" - "&amp;Speelschema!AD59&amp;")",IF(Speelschema!AC58&lt;&gt;"",Speelschema!AB58&amp;" - "&amp;Speelschema!AB59&amp;" (V: "&amp;Speelschema!AC58&amp;" - "&amp;Speelschema!AC59&amp;")",Speelschema!AB58&amp;" - "&amp;Speelschema!AB59))</f>
        <v xml:space="preserve"> - </v>
      </c>
    </row>
    <row r="31" spans="1:7" ht="13.2" customHeight="1" x14ac:dyDescent="0.3">
      <c r="A31" s="215">
        <f>Speelschema!C36</f>
        <v>46193</v>
      </c>
      <c r="B31" s="214" t="str">
        <f>Pronostiek!B31</f>
        <v>Schotland-Marokko</v>
      </c>
      <c r="C31" s="214" t="str">
        <f>Pronostiek!C31</f>
        <v>-</v>
      </c>
      <c r="E31" s="215">
        <f>Speelschema!AA61</f>
        <v>46206.833333333336</v>
      </c>
      <c r="F31" s="214" t="str">
        <f>Speelschema!AA62&amp;" - "&amp;Speelschema!AA63</f>
        <v xml:space="preserve"> - </v>
      </c>
      <c r="G31" s="214" t="str">
        <f>IF(Speelschema!AD62&lt;&gt;"",Speelschema!AB62&amp;" - "&amp;Speelschema!AB63&amp;" (V: "&amp;Speelschema!AC62&amp;" - "&amp;Speelschema!AC63&amp;" / P: "&amp;Speelschema!AD62&amp;" - "&amp;Speelschema!AD63&amp;")",IF(Speelschema!AC62&lt;&gt;"",Speelschema!AB62&amp;" - "&amp;Speelschema!AB63&amp;" (V: "&amp;Speelschema!AC62&amp;" - "&amp;Speelschema!AC63&amp;")",Speelschema!AB62&amp;" - "&amp;Speelschema!AB63))</f>
        <v xml:space="preserve"> - </v>
      </c>
    </row>
    <row r="32" spans="1:7" ht="13.2" customHeight="1" x14ac:dyDescent="0.3">
      <c r="A32" s="215">
        <f>Speelschema!C37</f>
        <v>46193</v>
      </c>
      <c r="B32" s="214" t="str">
        <f>Pronostiek!B32</f>
        <v>Brazilië-Haïti</v>
      </c>
      <c r="C32" s="214" t="str">
        <f>Pronostiek!C32</f>
        <v>-</v>
      </c>
      <c r="E32" s="215">
        <f>Speelschema!AA65</f>
        <v>46206.208333333336</v>
      </c>
      <c r="F32" s="214" t="str">
        <f>Speelschema!AA66&amp;" - "&amp;Speelschema!AA67</f>
        <v xml:space="preserve"> - </v>
      </c>
      <c r="G32" s="214" t="str">
        <f>IF(Speelschema!AD66&lt;&gt;"",Speelschema!AB66&amp;" - "&amp;Speelschema!AB67&amp;" (V: "&amp;Speelschema!AC66&amp;" - "&amp;Speelschema!AC67&amp;" / P: "&amp;Speelschema!AD66&amp;" - "&amp;Speelschema!AD67&amp;")",IF(Speelschema!AC66&lt;&gt;"",Speelschema!AB66&amp;" - "&amp;Speelschema!AB67&amp;" (V: "&amp;Speelschema!AC66&amp;" - "&amp;Speelschema!AC67&amp;")",Speelschema!AB66&amp;" - "&amp;Speelschema!AB67))</f>
        <v xml:space="preserve"> - </v>
      </c>
    </row>
    <row r="33" spans="1:7" ht="13.2" customHeight="1" x14ac:dyDescent="0.3">
      <c r="A33" s="215">
        <f>Speelschema!C38</f>
        <v>46193</v>
      </c>
      <c r="B33" s="214" t="str">
        <f>Pronostiek!B33</f>
        <v>Turkije-Paraguay</v>
      </c>
      <c r="C33" s="214" t="str">
        <f>Pronostiek!C33</f>
        <v>-</v>
      </c>
      <c r="E33" s="215">
        <f>Speelschema!AA69</f>
        <v>46207.145833333336</v>
      </c>
      <c r="F33" s="214" t="str">
        <f>Speelschema!AA70&amp;" - "&amp;Speelschema!AA71</f>
        <v xml:space="preserve"> - </v>
      </c>
      <c r="G33" s="214" t="str">
        <f>IF(Speelschema!AD70&lt;&gt;"",Speelschema!AB70&amp;" - "&amp;Speelschema!AB71&amp;" (V: "&amp;Speelschema!AC70&amp;" - "&amp;Speelschema!AC71&amp;" / P: "&amp;Speelschema!AD70&amp;" - "&amp;Speelschema!AD71&amp;")",IF(Speelschema!AC70&lt;&gt;"",Speelschema!AB70&amp;" - "&amp;Speelschema!AB71&amp;" (V: "&amp;Speelschema!AC70&amp;" - "&amp;Speelschema!AC71&amp;")",Speelschema!AB70&amp;" - "&amp;Speelschema!AB71))</f>
        <v xml:space="preserve"> - </v>
      </c>
    </row>
    <row r="34" spans="1:7" ht="13.2" customHeight="1" x14ac:dyDescent="0.3">
      <c r="A34" s="215">
        <f>Speelschema!C39</f>
        <v>46193</v>
      </c>
      <c r="B34" s="214" t="str">
        <f>Pronostiek!B34</f>
        <v>Nederland-Zweden</v>
      </c>
      <c r="C34" s="214" t="str">
        <f>Pronostiek!C34</f>
        <v>-</v>
      </c>
      <c r="E34" s="215"/>
    </row>
    <row r="35" spans="1:7" ht="13.2" customHeight="1" x14ac:dyDescent="0.3">
      <c r="A35" s="215">
        <f>Speelschema!C40</f>
        <v>46193</v>
      </c>
      <c r="B35" s="214" t="str">
        <f>Pronostiek!B35</f>
        <v>Duitsland-Ivoorkust</v>
      </c>
      <c r="C35" s="214" t="str">
        <f>Pronostiek!C35</f>
        <v>-</v>
      </c>
      <c r="E35" s="257" t="s">
        <v>96</v>
      </c>
      <c r="F35" s="257"/>
      <c r="G35" s="257"/>
    </row>
    <row r="36" spans="1:7" ht="13.2" customHeight="1" x14ac:dyDescent="0.3">
      <c r="A36" s="215">
        <f>Speelschema!C41</f>
        <v>46194</v>
      </c>
      <c r="B36" s="214" t="str">
        <f>Pronostiek!B36</f>
        <v>Ecuador-Curaçao</v>
      </c>
      <c r="C36" s="214" t="str">
        <f>Pronostiek!C36</f>
        <v>-</v>
      </c>
      <c r="E36" s="215">
        <f>Speelschema!AH11</f>
        <v>46207.958333333336</v>
      </c>
      <c r="F36" s="214" t="str">
        <f>Speelschema!AH12&amp;" - "&amp;Speelschema!AH13</f>
        <v xml:space="preserve"> - </v>
      </c>
      <c r="G36" s="214" t="str">
        <f>IF(Speelschema!AK12&lt;&gt;"",Speelschema!AI12&amp;" - "&amp;Speelschema!AI13&amp;" (V: "&amp;Speelschema!AJ12&amp;" - "&amp;Speelschema!AJ13&amp;" / P: "&amp;Speelschema!AK12&amp;" - "&amp;Speelschema!AK13&amp;")",IF(Speelschema!AJ12&lt;&gt;"",Speelschema!AI12&amp;" - "&amp;Speelschema!AI13&amp;" (V: "&amp;Speelschema!AJ12&amp;" - "&amp;Speelschema!AJ13&amp;")",Speelschema!AI12&amp;" - "&amp;Speelschema!AI13))</f>
        <v xml:space="preserve"> - </v>
      </c>
    </row>
    <row r="37" spans="1:7" ht="13.2" customHeight="1" x14ac:dyDescent="0.3">
      <c r="A37" s="215">
        <f>Speelschema!C42</f>
        <v>46194</v>
      </c>
      <c r="B37" s="214" t="str">
        <f>Pronostiek!B37</f>
        <v>Tunesië-Japan</v>
      </c>
      <c r="C37" s="214" t="str">
        <f>Pronostiek!C37</f>
        <v>-</v>
      </c>
      <c r="E37" s="215">
        <f>Speelschema!AH19</f>
        <v>46207.791666666664</v>
      </c>
      <c r="F37" s="214" t="str">
        <f>Speelschema!AH20&amp;" - "&amp;Speelschema!AH21</f>
        <v xml:space="preserve"> - </v>
      </c>
      <c r="G37" s="214" t="str">
        <f>IF(Speelschema!AK20&lt;&gt;"",Speelschema!AI20&amp;" - "&amp;Speelschema!AI21&amp;" (V: "&amp;Speelschema!AJ20&amp;" - "&amp;Speelschema!AJ21&amp;" / P: "&amp;Speelschema!AK20&amp;" - "&amp;Speelschema!AK21&amp;")",IF(Speelschema!AJ20&lt;&gt;"",Speelschema!AI20&amp;" - "&amp;Speelschema!AI21&amp;" (V: "&amp;Speelschema!AJ20&amp;" - "&amp;Speelschema!AJ21&amp;")",Speelschema!AI20&amp;" - "&amp;Speelschema!AI21))</f>
        <v xml:space="preserve"> - </v>
      </c>
    </row>
    <row r="38" spans="1:7" ht="13.2" customHeight="1" x14ac:dyDescent="0.3">
      <c r="A38" s="215">
        <f>Speelschema!C43</f>
        <v>46194</v>
      </c>
      <c r="B38" s="214" t="str">
        <f>Pronostiek!B38</f>
        <v>Spanje-Saoedi-Arabië</v>
      </c>
      <c r="C38" s="214" t="str">
        <f>Pronostiek!C38</f>
        <v>-</v>
      </c>
      <c r="E38" s="215">
        <f>Speelschema!AH27</f>
        <v>46209.875</v>
      </c>
      <c r="F38" s="214" t="str">
        <f>Speelschema!AH28&amp;" - "&amp;Speelschema!AH29</f>
        <v xml:space="preserve"> - </v>
      </c>
      <c r="G38" s="214" t="str">
        <f>IF(Speelschema!AK28&lt;&gt;"",Speelschema!AI28&amp;" - "&amp;Speelschema!AI29&amp;" (V: "&amp;Speelschema!AJ28&amp;" - "&amp;Speelschema!AJ29&amp;" / P: "&amp;Speelschema!AK28&amp;" - "&amp;Speelschema!AK29&amp;")",IF(Speelschema!AJ28&lt;&gt;"",Speelschema!AI28&amp;" - "&amp;Speelschema!AI29&amp;" (V: "&amp;Speelschema!AJ28&amp;" - "&amp;Speelschema!AJ29&amp;")",Speelschema!AI28&amp;" - "&amp;Speelschema!AI29))</f>
        <v xml:space="preserve"> - </v>
      </c>
    </row>
    <row r="39" spans="1:7" ht="13.2" customHeight="1" x14ac:dyDescent="0.3">
      <c r="A39" s="215">
        <f>Speelschema!C44</f>
        <v>46194</v>
      </c>
      <c r="B39" s="214" t="str">
        <f>Pronostiek!B39</f>
        <v>België-Iran</v>
      </c>
      <c r="C39" s="214" t="str">
        <f>Pronostiek!C39</f>
        <v>-</v>
      </c>
      <c r="E39" s="215">
        <f>Speelschema!AH35</f>
        <v>46210.083333333336</v>
      </c>
      <c r="F39" s="214" t="str">
        <f>Speelschema!AH36&amp;" - "&amp;Speelschema!AH37</f>
        <v xml:space="preserve"> - </v>
      </c>
      <c r="G39" s="214" t="str">
        <f>IF(Speelschema!AK36&lt;&gt;"",Speelschema!AI36&amp;" - "&amp;Speelschema!AI37&amp;" (V: "&amp;Speelschema!AJ36&amp;" - "&amp;Speelschema!AJ37&amp;" / P: "&amp;Speelschema!AK36&amp;" - "&amp;Speelschema!AK37&amp;")",IF(Speelschema!AJ36&lt;&gt;"",Speelschema!AI36&amp;" - "&amp;Speelschema!AI37&amp;" (V: "&amp;Speelschema!AJ36&amp;" - "&amp;Speelschema!AJ37&amp;")",Speelschema!AI36&amp;" - "&amp;Speelschema!AI37))</f>
        <v xml:space="preserve"> - </v>
      </c>
    </row>
    <row r="40" spans="1:7" ht="13.2" customHeight="1" x14ac:dyDescent="0.3">
      <c r="A40" s="215">
        <f>Speelschema!C45</f>
        <v>46195</v>
      </c>
      <c r="B40" s="214" t="str">
        <f>Pronostiek!B40</f>
        <v>Uruguay-Kaapverdië</v>
      </c>
      <c r="C40" s="214" t="str">
        <f>Pronostiek!C40</f>
        <v>-</v>
      </c>
      <c r="E40" s="215">
        <f>Speelschema!AH43</f>
        <v>46208.916666666664</v>
      </c>
      <c r="F40" s="214" t="str">
        <f>Speelschema!AH44&amp;" - "&amp;Speelschema!AH45</f>
        <v xml:space="preserve"> - </v>
      </c>
      <c r="G40" s="214" t="str">
        <f>IF(Speelschema!AK44&lt;&gt;"",Speelschema!AI44&amp;" - "&amp;Speelschema!AI45&amp;" (V: "&amp;Speelschema!AJ44&amp;" - "&amp;Speelschema!AJ45&amp;" / P: "&amp;Speelschema!AK44&amp;" - "&amp;Speelschema!AK45&amp;")",IF(Speelschema!AJ44&lt;&gt;"",Speelschema!AI44&amp;" - "&amp;Speelschema!AI45&amp;" (V: "&amp;Speelschema!AJ44&amp;" - "&amp;Speelschema!AJ45&amp;")",Speelschema!AI44&amp;" - "&amp;Speelschema!AI45))</f>
        <v xml:space="preserve"> - </v>
      </c>
    </row>
    <row r="41" spans="1:7" ht="13.2" customHeight="1" x14ac:dyDescent="0.3">
      <c r="A41" s="215">
        <f>Speelschema!C46</f>
        <v>46195</v>
      </c>
      <c r="B41" s="214" t="str">
        <f>Pronostiek!B41</f>
        <v>Nieuw-Zeeland-Egypte</v>
      </c>
      <c r="C41" s="214" t="str">
        <f>Pronostiek!C41</f>
        <v>-</v>
      </c>
      <c r="E41" s="215">
        <f>Speelschema!AH51</f>
        <v>46209.083333333336</v>
      </c>
      <c r="F41" s="214" t="str">
        <f>Speelschema!AH52&amp;" - "&amp;Speelschema!AH53</f>
        <v xml:space="preserve"> - </v>
      </c>
      <c r="G41" s="214" t="str">
        <f>IF(Speelschema!AK52&lt;&gt;"",Speelschema!AI52&amp;" - "&amp;Speelschema!AI53&amp;" (V: "&amp;Speelschema!AJ52&amp;" - "&amp;Speelschema!AJ53&amp;" / P: "&amp;Speelschema!AK52&amp;" - "&amp;Speelschema!AK53&amp;")",IF(Speelschema!AJ52&lt;&gt;"",Speelschema!AI52&amp;" - "&amp;Speelschema!AI53&amp;" (V: "&amp;Speelschema!AJ52&amp;" - "&amp;Speelschema!AJ53&amp;")",Speelschema!AI52&amp;" - "&amp;Speelschema!AI53))</f>
        <v xml:space="preserve"> - </v>
      </c>
    </row>
    <row r="42" spans="1:7" ht="13.2" customHeight="1" x14ac:dyDescent="0.3">
      <c r="A42" s="215">
        <f>Speelschema!C47</f>
        <v>46195</v>
      </c>
      <c r="B42" s="214" t="str">
        <f>Pronostiek!B42</f>
        <v>Argentinië-Oostenrijk</v>
      </c>
      <c r="C42" s="214" t="str">
        <f>Pronostiek!C42</f>
        <v>-</v>
      </c>
      <c r="E42" s="215">
        <f>Speelschema!AH59</f>
        <v>46210.75</v>
      </c>
      <c r="F42" s="214" t="str">
        <f>Speelschema!AH60&amp;" - "&amp;Speelschema!AH61</f>
        <v xml:space="preserve"> - </v>
      </c>
      <c r="G42" s="214" t="str">
        <f>IF(Speelschema!AK60&lt;&gt;"",Speelschema!AI60&amp;" - "&amp;Speelschema!AI61&amp;" (V: "&amp;Speelschema!AJ60&amp;" - "&amp;Speelschema!AJ61&amp;" / P: "&amp;Speelschema!AK60&amp;" - "&amp;Speelschema!AK61&amp;")",IF(Speelschema!AJ60&lt;&gt;"",Speelschema!AI60&amp;" - "&amp;Speelschema!AI61&amp;" (V: "&amp;Speelschema!AJ60&amp;" - "&amp;Speelschema!AJ61&amp;")",Speelschema!AI60&amp;" - "&amp;Speelschema!AI61))</f>
        <v xml:space="preserve"> - </v>
      </c>
    </row>
    <row r="43" spans="1:7" ht="13.2" customHeight="1" x14ac:dyDescent="0.3">
      <c r="A43" s="215">
        <f>Speelschema!C48</f>
        <v>46195</v>
      </c>
      <c r="B43" s="214" t="str">
        <f>Pronostiek!B43</f>
        <v>Frankrijk-Irak</v>
      </c>
      <c r="C43" s="214" t="str">
        <f>Pronostiek!C43</f>
        <v>-</v>
      </c>
      <c r="E43" s="215">
        <f>Speelschema!AH67</f>
        <v>46210.916666666664</v>
      </c>
      <c r="F43" s="214" t="str">
        <f>Speelschema!AH68&amp;" - "&amp;Speelschema!AH69</f>
        <v xml:space="preserve"> - </v>
      </c>
      <c r="G43" s="214" t="str">
        <f>IF(Speelschema!AK68&lt;&gt;"",Speelschema!AI68&amp;" - "&amp;Speelschema!AI69&amp;" (V: "&amp;Speelschema!AJ68&amp;" - "&amp;Speelschema!AJ69&amp;" / P: "&amp;Speelschema!AK68&amp;" - "&amp;Speelschema!AK69&amp;")",IF(Speelschema!AJ68&lt;&gt;"",Speelschema!AI68&amp;" - "&amp;Speelschema!AI69&amp;" (V: "&amp;Speelschema!AJ68&amp;" - "&amp;Speelschema!AJ69&amp;")",Speelschema!AI68&amp;" - "&amp;Speelschema!AI69))</f>
        <v xml:space="preserve"> - </v>
      </c>
    </row>
    <row r="44" spans="1:7" ht="13.2" customHeight="1" x14ac:dyDescent="0.3">
      <c r="A44" s="215">
        <f>Speelschema!C49</f>
        <v>46196</v>
      </c>
      <c r="B44" s="214" t="str">
        <f>Pronostiek!B44</f>
        <v>Noorwegen-Senegal</v>
      </c>
      <c r="C44" s="214" t="str">
        <f>Pronostiek!C44</f>
        <v>-</v>
      </c>
    </row>
    <row r="45" spans="1:7" ht="13.2" customHeight="1" x14ac:dyDescent="0.3">
      <c r="A45" s="215">
        <f>Speelschema!C50</f>
        <v>46196</v>
      </c>
      <c r="B45" s="214" t="str">
        <f>Pronostiek!B45</f>
        <v>Jordanië-Algerije</v>
      </c>
      <c r="C45" s="214" t="str">
        <f>Pronostiek!C45</f>
        <v>-</v>
      </c>
      <c r="E45" s="257" t="s">
        <v>281</v>
      </c>
      <c r="F45" s="257"/>
      <c r="G45" s="257"/>
    </row>
    <row r="46" spans="1:7" ht="13.2" customHeight="1" x14ac:dyDescent="0.3">
      <c r="A46" s="215">
        <f>Speelschema!C51</f>
        <v>46196</v>
      </c>
      <c r="B46" s="214" t="str">
        <f>Pronostiek!B46</f>
        <v>Portugal-Oezbekistan</v>
      </c>
      <c r="C46" s="214" t="str">
        <f>Pronostiek!C46</f>
        <v>-</v>
      </c>
      <c r="E46" s="215">
        <f>Speelschema!AO15</f>
        <v>46212.916666666664</v>
      </c>
      <c r="F46" s="214" t="str">
        <f>Speelschema!AO16&amp;" - "&amp;Speelschema!AO17</f>
        <v xml:space="preserve"> - </v>
      </c>
      <c r="G46" s="214" t="str">
        <f>IF(Speelschema!AR16&lt;&gt;"",Speelschema!AP16&amp;" - "&amp;Speelschema!AP17&amp;" (V: "&amp;Speelschema!AQ16&amp;" - "&amp;Speelschema!AQ17&amp;" / P: "&amp;Speelschema!AR16&amp;" - "&amp;Speelschema!AR17&amp;")",IF(Speelschema!AQ16&lt;&gt;"",Speelschema!AP16&amp;" - "&amp;Speelschema!AP17&amp;" (V: "&amp;Speelschema!AQ16&amp;" - "&amp;Speelschema!AQ17&amp;")",Speelschema!AP16&amp;" - "&amp;Speelschema!AP17))</f>
        <v xml:space="preserve"> - </v>
      </c>
    </row>
    <row r="47" spans="1:7" ht="13.2" customHeight="1" x14ac:dyDescent="0.3">
      <c r="A47" s="215">
        <f>Speelschema!C52</f>
        <v>46196</v>
      </c>
      <c r="B47" s="214" t="str">
        <f>Pronostiek!B47</f>
        <v>Engeland-Ghana</v>
      </c>
      <c r="C47" s="214" t="str">
        <f>Pronostiek!C47</f>
        <v>-</v>
      </c>
      <c r="E47" s="215">
        <f>Speelschema!AO31</f>
        <v>46213.875</v>
      </c>
      <c r="F47" s="214" t="str">
        <f>Speelschema!AO32&amp;" - "&amp;Speelschema!AO33</f>
        <v xml:space="preserve"> - </v>
      </c>
      <c r="G47" s="214" t="str">
        <f>IF(Speelschema!AR32&lt;&gt;"",Speelschema!AP32&amp;" - "&amp;Speelschema!AP33&amp;" (V: "&amp;Speelschema!AQ32&amp;" - "&amp;Speelschema!AQ33&amp;" / P: "&amp;Speelschema!AR32&amp;" - "&amp;Speelschema!AR33&amp;")",IF(Speelschema!AQ32&lt;&gt;"",Speelschema!AP32&amp;" - "&amp;Speelschema!AP33&amp;" (V: "&amp;Speelschema!AQ32&amp;" - "&amp;Speelschema!AQ33&amp;")",Speelschema!AP32&amp;" - "&amp;Speelschema!AP33))</f>
        <v xml:space="preserve"> - </v>
      </c>
    </row>
    <row r="48" spans="1:7" ht="13.2" customHeight="1" x14ac:dyDescent="0.3">
      <c r="A48" s="215">
        <f>Speelschema!C53</f>
        <v>46197</v>
      </c>
      <c r="B48" s="214" t="str">
        <f>Pronostiek!B48</f>
        <v>Panama-Kroatië</v>
      </c>
      <c r="C48" s="214" t="str">
        <f>Pronostiek!C48</f>
        <v>-</v>
      </c>
      <c r="E48" s="215">
        <f>Speelschema!AO47</f>
        <v>46214.958333333336</v>
      </c>
      <c r="F48" s="214" t="str">
        <f>Speelschema!AO48&amp;" - "&amp;Speelschema!AO49</f>
        <v xml:space="preserve"> - </v>
      </c>
      <c r="G48" s="214" t="str">
        <f>IF(Speelschema!AR48&lt;&gt;"",Speelschema!AP48&amp;" - "&amp;Speelschema!AP49&amp;" (V: "&amp;Speelschema!AQ48&amp;" - "&amp;Speelschema!AQ49&amp;" / P: "&amp;Speelschema!AR48&amp;" - "&amp;Speelschema!AR49&amp;")",IF(Speelschema!AQ48&lt;&gt;"",Speelschema!AP48&amp;" - "&amp;Speelschema!AP49&amp;" (V: "&amp;Speelschema!AQ48&amp;" - "&amp;Speelschema!AQ49&amp;")",Speelschema!AP48&amp;" - "&amp;Speelschema!AP49))</f>
        <v xml:space="preserve"> - </v>
      </c>
    </row>
    <row r="49" spans="1:7" ht="13.2" customHeight="1" x14ac:dyDescent="0.3">
      <c r="A49" s="215">
        <f>Speelschema!C54</f>
        <v>46197</v>
      </c>
      <c r="B49" s="214" t="str">
        <f>Pronostiek!B49</f>
        <v>Colombia-DR Congo</v>
      </c>
      <c r="C49" s="214" t="str">
        <f>Pronostiek!C49</f>
        <v>-</v>
      </c>
      <c r="E49" s="215">
        <f>Speelschema!AO63</f>
        <v>46215.125</v>
      </c>
      <c r="F49" s="214" t="str">
        <f>Speelschema!AO64&amp;" - "&amp;Speelschema!AO65</f>
        <v xml:space="preserve"> - </v>
      </c>
      <c r="G49" s="214" t="str">
        <f>IF(Speelschema!AR64&lt;&gt;"",Speelschema!AP64&amp;" - "&amp;Speelschema!AP65&amp;" (V: "&amp;Speelschema!AQ64&amp;" - "&amp;Speelschema!AQ65&amp;" / P: "&amp;Speelschema!AR64&amp;" - "&amp;Speelschema!AR65&amp;")",IF(Speelschema!AQ64&lt;&gt;"",Speelschema!AP64&amp;" - "&amp;Speelschema!AP65&amp;" (V: "&amp;Speelschema!AQ64&amp;" - "&amp;Speelschema!AQ65&amp;")",Speelschema!AP64&amp;" - "&amp;Speelschema!AP65))</f>
        <v xml:space="preserve"> - </v>
      </c>
    </row>
    <row r="50" spans="1:7" ht="13.2" customHeight="1" x14ac:dyDescent="0.3">
      <c r="A50" s="215">
        <f>Speelschema!C55</f>
        <v>46197</v>
      </c>
      <c r="B50" s="214" t="str">
        <f>Pronostiek!B50</f>
        <v>Zwitserland-Canada</v>
      </c>
      <c r="C50" s="214" t="str">
        <f>Pronostiek!C50</f>
        <v>-</v>
      </c>
    </row>
    <row r="51" spans="1:7" ht="13.2" customHeight="1" x14ac:dyDescent="0.3">
      <c r="A51" s="215">
        <f>Speelschema!C56</f>
        <v>46197</v>
      </c>
      <c r="B51" s="214" t="str">
        <f>Pronostiek!B51</f>
        <v>Bosnië &amp; Herzegovina-Qatar</v>
      </c>
      <c r="C51" s="214" t="str">
        <f>Pronostiek!C51</f>
        <v>-</v>
      </c>
      <c r="E51" s="257" t="s">
        <v>282</v>
      </c>
      <c r="F51" s="257"/>
      <c r="G51" s="257"/>
    </row>
    <row r="52" spans="1:7" ht="13.2" customHeight="1" x14ac:dyDescent="0.3">
      <c r="A52" s="215">
        <f>Speelschema!C57</f>
        <v>46198</v>
      </c>
      <c r="B52" s="214" t="str">
        <f>Pronostiek!B52</f>
        <v>Schotland-Brazilië</v>
      </c>
      <c r="C52" s="214" t="str">
        <f>Pronostiek!C52</f>
        <v>-</v>
      </c>
      <c r="E52" s="215">
        <f>Speelschema!AV22</f>
        <v>46217.875</v>
      </c>
      <c r="F52" s="214" t="str">
        <f>Speelschema!AV23&amp;" - "&amp;Speelschema!AV24</f>
        <v xml:space="preserve"> - </v>
      </c>
      <c r="G52" s="214" t="str">
        <f>IF(Speelschema!AY23&lt;&gt;"",Speelschema!AW23&amp;" - "&amp;Speelschema!AW24&amp;" (V: "&amp;Speelschema!AX23&amp;" - "&amp;Speelschema!AX24&amp;" / P: "&amp;Speelschema!AY23&amp;" - "&amp;Speelschema!AY24&amp;")",IF(Speelschema!AX23&lt;&gt;"",Speelschema!AW23&amp;" - "&amp;Speelschema!AW24&amp;" (V: "&amp;Speelschema!AX23&amp;" - "&amp;Speelschema!AX24&amp;")",Speelschema!AW23&amp;" - "&amp;Speelschema!AW24))</f>
        <v xml:space="preserve"> - </v>
      </c>
    </row>
    <row r="53" spans="1:7" ht="13.2" customHeight="1" x14ac:dyDescent="0.3">
      <c r="A53" s="215">
        <f>Speelschema!C58</f>
        <v>46198</v>
      </c>
      <c r="B53" s="214" t="str">
        <f>Pronostiek!B53</f>
        <v>Marokko-Haïti</v>
      </c>
      <c r="C53" s="214" t="str">
        <f>Pronostiek!C53</f>
        <v>-</v>
      </c>
      <c r="E53" s="215">
        <f>Speelschema!AV54</f>
        <v>46218.875</v>
      </c>
      <c r="F53" s="214" t="str">
        <f>Speelschema!AV55&amp;" - "&amp;Speelschema!AV56</f>
        <v xml:space="preserve"> - </v>
      </c>
      <c r="G53" s="214" t="str">
        <f>IF(Speelschema!AY55&lt;&gt;"",Speelschema!AW55&amp;" - "&amp;Speelschema!AW56&amp;" (V: "&amp;Speelschema!AX55&amp;" - "&amp;Speelschema!AX56&amp;" / P: "&amp;Speelschema!AY55&amp;" - "&amp;Speelschema!AY56&amp;")",IF(Speelschema!AX55&lt;&gt;"",Speelschema!AW55&amp;" - "&amp;Speelschema!AW56&amp;" (V: "&amp;Speelschema!AX55&amp;" - "&amp;Speelschema!AX56&amp;")",Speelschema!AW55&amp;" - "&amp;Speelschema!AW56))</f>
        <v xml:space="preserve"> - </v>
      </c>
    </row>
    <row r="54" spans="1:7" ht="13.2" customHeight="1" x14ac:dyDescent="0.3">
      <c r="A54" s="215">
        <f>Speelschema!C59</f>
        <v>46198</v>
      </c>
      <c r="B54" s="214" t="str">
        <f>Pronostiek!B54</f>
        <v>Tsjechië-Mexico</v>
      </c>
      <c r="C54" s="214" t="str">
        <f>Pronostiek!C54</f>
        <v>-</v>
      </c>
    </row>
    <row r="55" spans="1:7" ht="13.2" customHeight="1" x14ac:dyDescent="0.3">
      <c r="A55" s="215">
        <f>Speelschema!C60</f>
        <v>46198</v>
      </c>
      <c r="B55" s="214" t="str">
        <f>Pronostiek!B55</f>
        <v>Zuid-Afrika-Zuid-Korea</v>
      </c>
      <c r="C55" s="214" t="str">
        <f>Pronostiek!C55</f>
        <v>-</v>
      </c>
      <c r="E55" s="257" t="s">
        <v>283</v>
      </c>
      <c r="F55" s="257"/>
      <c r="G55" s="257"/>
    </row>
    <row r="56" spans="1:7" ht="13.2" customHeight="1" x14ac:dyDescent="0.3">
      <c r="A56" s="215">
        <f>Speelschema!C61</f>
        <v>46198</v>
      </c>
      <c r="B56" s="214" t="str">
        <f>Pronostiek!B56</f>
        <v>Curaçao-Ivoorkust</v>
      </c>
      <c r="C56" s="214" t="str">
        <f>Pronostiek!C56</f>
        <v>-</v>
      </c>
      <c r="E56" s="215">
        <f>Speelschema!BC29</f>
        <v>46221.958333333336</v>
      </c>
      <c r="F56" s="214" t="str">
        <f>Speelschema!BC30&amp;" - "&amp;Speelschema!BC31</f>
        <v xml:space="preserve"> - </v>
      </c>
      <c r="G56" s="214" t="str">
        <f>IF(Speelschema!BF30&lt;&gt;"",Speelschema!BD30&amp;" - "&amp;Speelschema!BD31&amp;" (V: "&amp;Speelschema!BE30&amp;" - "&amp;Speelschema!BE31&amp;" / P: "&amp;Speelschema!BF30&amp;" - "&amp;Speelschema!BF31&amp;")",IF(Speelschema!BE30&lt;&gt;"",Speelschema!BD30&amp;" - "&amp;Speelschema!BD31&amp;" (V: "&amp;Speelschema!BE30&amp;" - "&amp;Speelschema!BE31&amp;")",Speelschema!BD30&amp;" - "&amp;Speelschema!BD31))</f>
        <v xml:space="preserve"> - </v>
      </c>
    </row>
    <row r="57" spans="1:7" ht="13.2" customHeight="1" x14ac:dyDescent="0.3">
      <c r="A57" s="215">
        <f>Speelschema!C62</f>
        <v>46198</v>
      </c>
      <c r="B57" s="214" t="str">
        <f>Pronostiek!B57</f>
        <v>Ecuador-Duitsland</v>
      </c>
      <c r="C57" s="214" t="str">
        <f>Pronostiek!C57</f>
        <v>-</v>
      </c>
    </row>
    <row r="58" spans="1:7" ht="13.2" customHeight="1" x14ac:dyDescent="0.3">
      <c r="A58" s="215">
        <f>Speelschema!C63</f>
        <v>46199</v>
      </c>
      <c r="B58" s="214" t="str">
        <f>Pronostiek!B58</f>
        <v>Japan-Zweden</v>
      </c>
      <c r="C58" s="214" t="str">
        <f>Pronostiek!C58</f>
        <v>-</v>
      </c>
      <c r="E58" s="257" t="s">
        <v>282</v>
      </c>
      <c r="F58" s="257"/>
      <c r="G58" s="257"/>
    </row>
    <row r="59" spans="1:7" ht="13.2" customHeight="1" x14ac:dyDescent="0.3">
      <c r="E59" s="215">
        <f>Speelschema!BC38</f>
        <v>46222.875</v>
      </c>
      <c r="F59" s="214" t="str">
        <f>Speelschema!BC39&amp;" - "&amp;Speelschema!BC40</f>
        <v xml:space="preserve"> - </v>
      </c>
      <c r="G59" s="214" t="str">
        <f>IF(Speelschema!BF39&lt;&gt;"",Speelschema!BD39&amp;" - "&amp;Speelschema!BD40&amp;" (V: "&amp;Speelschema!BE39&amp;" - "&amp;Speelschema!BE40&amp;" / P: "&amp;Speelschema!BF39&amp;" - "&amp;Speelschema!BF40&amp;")",IF(Speelschema!BE39&lt;&gt;"",Speelschema!BD39&amp;" - "&amp;Speelschema!BD40&amp;" (V: "&amp;Speelschema!BE39&amp;" - "&amp;Speelschema!BE40&amp;")",Speelschema!BD39&amp;" - "&amp;Speelschema!BD40))</f>
        <v xml:space="preserve"> - </v>
      </c>
    </row>
    <row r="74" spans="1:1" ht="13.2" customHeight="1" x14ac:dyDescent="0.3">
      <c r="A74" s="217"/>
    </row>
  </sheetData>
  <mergeCells count="7">
    <mergeCell ref="E58:G58"/>
    <mergeCell ref="A1:C1"/>
    <mergeCell ref="E17:G17"/>
    <mergeCell ref="E35:G35"/>
    <mergeCell ref="E45:G45"/>
    <mergeCell ref="E51:G51"/>
    <mergeCell ref="E55:G5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E3E73-1C7A-42F0-AEAA-24FE34E61A11}">
  <dimension ref="A1:M52"/>
  <sheetViews>
    <sheetView topLeftCell="A4" workbookViewId="0">
      <selection activeCell="B40" sqref="B40"/>
    </sheetView>
  </sheetViews>
  <sheetFormatPr defaultRowHeight="14.4" x14ac:dyDescent="0.3"/>
  <cols>
    <col min="2" max="2" width="12.6640625" bestFit="1" customWidth="1"/>
    <col min="3" max="3" width="14.44140625" bestFit="1" customWidth="1"/>
    <col min="4" max="4" width="9.44140625" bestFit="1" customWidth="1"/>
    <col min="5" max="5" width="16.109375" bestFit="1" customWidth="1"/>
    <col min="6" max="6" width="10.109375" bestFit="1" customWidth="1"/>
    <col min="7" max="7" width="10.44140625" bestFit="1" customWidth="1"/>
    <col min="8" max="8" width="13.33203125" bestFit="1" customWidth="1"/>
    <col min="10" max="10" width="11.109375" bestFit="1" customWidth="1"/>
    <col min="11" max="11" width="10.109375" bestFit="1" customWidth="1"/>
    <col min="12" max="12" width="11.6640625" bestFit="1" customWidth="1"/>
    <col min="13" max="13" width="7.6640625" bestFit="1" customWidth="1"/>
  </cols>
  <sheetData>
    <row r="1" spans="1:13" x14ac:dyDescent="0.3">
      <c r="A1" t="s">
        <v>229</v>
      </c>
    </row>
    <row r="2" spans="1:13" x14ac:dyDescent="0.3">
      <c r="B2" t="s">
        <v>94</v>
      </c>
      <c r="C2" t="s">
        <v>15</v>
      </c>
      <c r="D2" t="s">
        <v>16</v>
      </c>
      <c r="E2" t="s">
        <v>13</v>
      </c>
      <c r="F2" t="s">
        <v>12</v>
      </c>
      <c r="G2" t="s">
        <v>9</v>
      </c>
      <c r="H2" t="s">
        <v>7</v>
      </c>
      <c r="I2" t="s">
        <v>11</v>
      </c>
      <c r="J2" t="s">
        <v>14</v>
      </c>
      <c r="K2" t="s">
        <v>6</v>
      </c>
      <c r="L2" t="s">
        <v>97</v>
      </c>
      <c r="M2" t="s">
        <v>5</v>
      </c>
    </row>
    <row r="3" spans="1:13" x14ac:dyDescent="0.3">
      <c r="A3">
        <v>1</v>
      </c>
      <c r="B3" t="str">
        <f>IF(SUM(CalcA!$H$22:$H$25)=12,CalcA!$D22,"")</f>
        <v/>
      </c>
      <c r="C3" t="str">
        <f>IF(SUM(CalcB!$H$22:$H$25)=12,CalcB!$D22,"")</f>
        <v/>
      </c>
      <c r="D3" t="str">
        <f>IF(SUM(CalcC!$H$22:$H$25)=12,CalcC!$D22,"")</f>
        <v/>
      </c>
      <c r="E3" t="str">
        <f>IF(SUM(CalcD!$H$22:$H$25)=12,CalcD!$D22,"")</f>
        <v/>
      </c>
      <c r="F3" t="str">
        <f>IF(SUM(CalcE!$H$22:$H$25)=12,CalcE!$D22,"")</f>
        <v/>
      </c>
      <c r="G3" t="str">
        <f>IF(SUM(CalcF!$H$22:$H$25)=12,CalcF!$D22,"")</f>
        <v/>
      </c>
      <c r="H3" t="str">
        <f>IF(SUM(CalcG!$H$22:$H$25)=12,CalcG!$D22,"")</f>
        <v/>
      </c>
      <c r="I3" t="str">
        <f>IF(SUM(CalcH!$H$22:$H$25)=12,CalcH!$D22,"")</f>
        <v/>
      </c>
      <c r="J3" t="str">
        <f>IF(SUM(CalcI!$H$22:$H$25)=12,CalcI!$D22,"")</f>
        <v/>
      </c>
      <c r="K3" t="str">
        <f>IF(SUM(CalcJ!$H$22:$H$25)=12,CalcJ!$D22,"")</f>
        <v/>
      </c>
      <c r="L3" t="str">
        <f>IF(SUM(CalcK!$H$22:$H$25)=12,CalcK!$D22,"")</f>
        <v/>
      </c>
      <c r="M3" t="str">
        <f>IF(SUM(CalcL!$H$22:$H$25)=12,CalcL!$D22,"")</f>
        <v/>
      </c>
    </row>
    <row r="4" spans="1:13" x14ac:dyDescent="0.3">
      <c r="A4">
        <v>2</v>
      </c>
      <c r="B4" t="str">
        <f>IF(SUM(CalcA!$H$22:$H$25)=12,CalcA!$D23,"")</f>
        <v/>
      </c>
      <c r="C4" t="str">
        <f>IF(SUM(CalcB!$H$22:$H$25)=12,CalcB!$D23,"")</f>
        <v/>
      </c>
      <c r="D4" t="str">
        <f>IF(SUM(CalcC!$H$22:$H$25)=12,CalcC!$D23,"")</f>
        <v/>
      </c>
      <c r="E4" t="str">
        <f>IF(SUM(CalcD!$H$22:$H$25)=12,CalcD!$D23,"")</f>
        <v/>
      </c>
      <c r="F4" t="str">
        <f>IF(SUM(CalcE!$H$22:$H$25)=12,CalcE!$D23,"")</f>
        <v/>
      </c>
      <c r="G4" t="str">
        <f>IF(SUM(CalcF!$H$22:$H$25)=12,CalcF!$D23,"")</f>
        <v/>
      </c>
      <c r="H4" t="str">
        <f>IF(SUM(CalcG!$H$22:$H$25)=12,CalcG!$D23,"")</f>
        <v/>
      </c>
      <c r="I4" t="str">
        <f>IF(SUM(CalcH!$H$22:$H$25)=12,CalcH!$D23,"")</f>
        <v/>
      </c>
      <c r="J4" t="str">
        <f>IF(SUM(CalcI!$H$22:$H$25)=12,CalcI!$D23,"")</f>
        <v/>
      </c>
      <c r="K4" t="str">
        <f>IF(SUM(CalcJ!$H$22:$H$25)=12,CalcJ!$D23,"")</f>
        <v/>
      </c>
      <c r="L4" t="str">
        <f>IF(SUM(CalcK!$H$22:$H$25)=12,CalcK!$D23,"")</f>
        <v/>
      </c>
      <c r="M4" t="str">
        <f>IF(SUM(CalcL!$H$22:$H$25)=12,CalcL!$D23,"")</f>
        <v/>
      </c>
    </row>
    <row r="5" spans="1:13" x14ac:dyDescent="0.3">
      <c r="A5" t="s">
        <v>228</v>
      </c>
      <c r="B5" t="str">
        <f>IF(SUM(Calc3e!$G3:$G14)=36,Calc3e!T16,"")</f>
        <v/>
      </c>
      <c r="C5" t="str">
        <f>IF(SUM(Calc3e!$G3:$G14)=36,Calc3e!U16,"")</f>
        <v/>
      </c>
      <c r="E5" t="str">
        <f>IF(SUM(Calc3e!$G3:$G14)=36,Calc3e!V16,"")</f>
        <v/>
      </c>
      <c r="F5" t="str">
        <f>IF(SUM(Calc3e!$G3:$G14)=36,Calc3e!W16,"")</f>
        <v/>
      </c>
      <c r="H5" t="str">
        <f>IF(SUM(Calc3e!$G3:$G14)=36,Calc3e!X16,"")</f>
        <v/>
      </c>
      <c r="J5" t="str">
        <f>IF(SUM(Calc3e!$G3:$G14)=36,Calc3e!Y16,"")</f>
        <v/>
      </c>
      <c r="L5" t="str">
        <f>IF(SUM(Calc3e!$G3:$G14)=36,Calc3e!Z16,"")</f>
        <v/>
      </c>
      <c r="M5" t="str">
        <f>IF(SUM(Calc3e!$G3:$G14)=36,Calc3e!AA16,"")</f>
        <v/>
      </c>
    </row>
    <row r="7" spans="1:13" x14ac:dyDescent="0.3">
      <c r="A7" t="s">
        <v>230</v>
      </c>
    </row>
    <row r="8" spans="1:13" x14ac:dyDescent="0.3">
      <c r="B8">
        <f>IF(AND(Speelschema!AB10&lt;&gt;"",Speelschema!AB11&lt;&gt;""),IF(Speelschema!AB10&gt;Speelschema!AB11,Speelschema!AA10,IF(Speelschema!AB10&lt;Speelschema!AB11,Speelschema!AA11,IF(AND(Speelschema!AC10&lt;&gt;"",Speelschema!AC11&lt;&gt;""),IF(Speelschema!AC10&gt;Speelschema!AC11,Speelschema!AA10,IF(Speelschema!AC10&lt;Speelschema!AC11,Speelschema!AA11,IF(AND(Speelschema!AD10&lt;&gt;"",Speelschema!AD11&lt;&gt;""),IF(Speelschema!AD10&gt;Speelschema!AD11,Speelschema!AA10,IF(Speelschema!AD10&lt;Speelschema!AD11,Speelschema!AA11,Speelschema!Z10)),Speelschema!Z10))),Speelschema!Z10))),Speelschema!Z10)</f>
        <v>74</v>
      </c>
    </row>
    <row r="9" spans="1:13" x14ac:dyDescent="0.3">
      <c r="B9">
        <f>IF(AND(Speelschema!AB14&lt;&gt;"",Speelschema!AB15&lt;&gt;""),IF(Speelschema!AB14&gt;Speelschema!AB15,Speelschema!AA14,IF(Speelschema!AB14&lt;Speelschema!AB15,Speelschema!AA15,IF(AND(Speelschema!AC14&lt;&gt;"",Speelschema!AC15&lt;&gt;""),IF(Speelschema!AC14&gt;Speelschema!AC15,Speelschema!AA14,IF(Speelschema!AC14&lt;Speelschema!AC15,Speelschema!AA15,IF(AND(Speelschema!AD14&lt;&gt;"",Speelschema!AD15&lt;&gt;""),IF(Speelschema!AD14&gt;Speelschema!AD15,Speelschema!AA14,IF(Speelschema!AD14&lt;Speelschema!AD15,Speelschema!AA15,Speelschema!Z14)),Speelschema!Z14))),Speelschema!Z14))),Speelschema!Z14)</f>
        <v>77</v>
      </c>
    </row>
    <row r="10" spans="1:13" x14ac:dyDescent="0.3">
      <c r="B10">
        <f>IF(AND(Speelschema!AB18&lt;&gt;"",Speelschema!AB19&lt;&gt;""),IF(Speelschema!AB18&gt;Speelschema!AB19,Speelschema!AA18,IF(Speelschema!AB18&lt;Speelschema!AB19,Speelschema!AA19,IF(AND(Speelschema!AC18&lt;&gt;"",Speelschema!AC19&lt;&gt;""),IF(Speelschema!AC18&gt;Speelschema!AC19,Speelschema!AA18,IF(Speelschema!AC18&lt;Speelschema!AC19,Speelschema!AA19,IF(AND(Speelschema!AD18&lt;&gt;"",Speelschema!AD19&lt;&gt;""),IF(Speelschema!AD18&gt;Speelschema!AD19,Speelschema!AA18,IF(Speelschema!AD18&lt;Speelschema!AD19,Speelschema!AA19,Speelschema!Z18)),Speelschema!Z18))),Speelschema!Z18))),Speelschema!Z18)</f>
        <v>73</v>
      </c>
    </row>
    <row r="11" spans="1:13" x14ac:dyDescent="0.3">
      <c r="B11">
        <f>IF(AND(Speelschema!AB22&lt;&gt;"",Speelschema!AB23&lt;&gt;""),IF(Speelschema!AB22&gt;Speelschema!AB23,Speelschema!AA22,IF(Speelschema!AB22&lt;Speelschema!AB23,Speelschema!AA23,IF(AND(Speelschema!AC22&lt;&gt;"",Speelschema!AC23&lt;&gt;""),IF(Speelschema!AC22&gt;Speelschema!AC23,Speelschema!AA22,IF(Speelschema!AC22&lt;Speelschema!AC23,Speelschema!AA23,IF(AND(Speelschema!AD22&lt;&gt;"",Speelschema!AD23&lt;&gt;""),IF(Speelschema!AD22&gt;Speelschema!AD23,Speelschema!AA22,IF(Speelschema!AD22&lt;Speelschema!AD23,Speelschema!AA23,Speelschema!Z22)),Speelschema!Z22))),Speelschema!Z22))),Speelschema!Z22)</f>
        <v>75</v>
      </c>
    </row>
    <row r="12" spans="1:13" x14ac:dyDescent="0.3">
      <c r="B12">
        <f>IF(AND(Speelschema!AB26&lt;&gt;"",Speelschema!AB27&lt;&gt;""),IF(Speelschema!AB26&gt;Speelschema!AB27,Speelschema!AA26,IF(Speelschema!AB26&lt;Speelschema!AB27,Speelschema!AA27,IF(AND(Speelschema!AC26&lt;&gt;"",Speelschema!AC27&lt;&gt;""),IF(Speelschema!AC26&gt;Speelschema!AC27,Speelschema!AA26,IF(Speelschema!AC26&lt;Speelschema!AC27,Speelschema!AA27,IF(AND(Speelschema!AD26&lt;&gt;"",Speelschema!AD27&lt;&gt;""),IF(Speelschema!AD26&gt;Speelschema!AD27,Speelschema!AA26,IF(Speelschema!AD26&lt;Speelschema!AD27,Speelschema!AA27,Speelschema!Z26)),Speelschema!Z26))),Speelschema!Z26))),Speelschema!Z26)</f>
        <v>83</v>
      </c>
    </row>
    <row r="13" spans="1:13" x14ac:dyDescent="0.3">
      <c r="B13">
        <f>IF(AND(Speelschema!AB30&lt;&gt;"",Speelschema!AB31&lt;&gt;""),IF(Speelschema!AB30&gt;Speelschema!AB31,Speelschema!AA30,IF(Speelschema!AB30&lt;Speelschema!AB31,Speelschema!AA31,IF(AND(Speelschema!AC30&lt;&gt;"",Speelschema!AC31&lt;&gt;""),IF(Speelschema!AC30&gt;Speelschema!AC31,Speelschema!AA30,IF(Speelschema!AC30&lt;Speelschema!AC31,Speelschema!AA31,IF(AND(Speelschema!AD30&lt;&gt;"",Speelschema!AD31&lt;&gt;""),IF(Speelschema!AD30&gt;Speelschema!AD31,Speelschema!AA30,IF(Speelschema!AD30&lt;Speelschema!AD31,Speelschema!AA31,Speelschema!Z30)),Speelschema!Z30))),Speelschema!Z30))),Speelschema!Z30)</f>
        <v>84</v>
      </c>
    </row>
    <row r="14" spans="1:13" x14ac:dyDescent="0.3">
      <c r="B14">
        <f>IF(AND(Speelschema!AB34&lt;&gt;"",Speelschema!AB35&lt;&gt;""),IF(Speelschema!AB34&gt;Speelschema!AB35,Speelschema!AA34,IF(Speelschema!AB34&lt;Speelschema!AB35,Speelschema!AA35,IF(AND(Speelschema!AC34&lt;&gt;"",Speelschema!AC35&lt;&gt;""),IF(Speelschema!AC34&gt;Speelschema!AC35,Speelschema!AA34,IF(Speelschema!AC34&lt;Speelschema!AC35,Speelschema!AA35,IF(AND(Speelschema!AD34&lt;&gt;"",Speelschema!AD35&lt;&gt;""),IF(Speelschema!AD34&gt;Speelschema!AD35,Speelschema!AA34,IF(Speelschema!AD34&lt;Speelschema!AD35,Speelschema!AA35,Speelschema!Z34)),Speelschema!Z34))),Speelschema!Z34))),Speelschema!Z34)</f>
        <v>81</v>
      </c>
    </row>
    <row r="15" spans="1:13" x14ac:dyDescent="0.3">
      <c r="B15">
        <f>IF(AND(Speelschema!AB38&lt;&gt;"",Speelschema!AB39&lt;&gt;""),IF(Speelschema!AB38&gt;Speelschema!AB39,Speelschema!AA38,IF(Speelschema!AB38&lt;Speelschema!AB39,Speelschema!AA39,IF(AND(Speelschema!AC38&lt;&gt;"",Speelschema!AC39&lt;&gt;""),IF(Speelschema!AC38&gt;Speelschema!AC39,Speelschema!AA38,IF(Speelschema!AC38&lt;Speelschema!AC39,Speelschema!AA39,IF(AND(Speelschema!AD38&lt;&gt;"",Speelschema!AD39&lt;&gt;""),IF(Speelschema!AD38&gt;Speelschema!AD39,Speelschema!AA38,IF(Speelschema!AD38&lt;Speelschema!AD39,Speelschema!AA39,Speelschema!Z38)),Speelschema!Z38))),Speelschema!Z38))),Speelschema!Z38)</f>
        <v>82</v>
      </c>
    </row>
    <row r="16" spans="1:13" x14ac:dyDescent="0.3">
      <c r="B16">
        <f>IF(AND(Speelschema!AB42&lt;&gt;"",Speelschema!AB43&lt;&gt;""),IF(Speelschema!AB42&gt;Speelschema!AB43,Speelschema!AA42,IF(Speelschema!AB42&lt;Speelschema!AB43,Speelschema!AA43,IF(AND(Speelschema!AC42&lt;&gt;"",Speelschema!AC43&lt;&gt;""),IF(Speelschema!AC42&gt;Speelschema!AC43,Speelschema!AA42,IF(Speelschema!AC42&lt;Speelschema!AC43,Speelschema!AA43,IF(AND(Speelschema!AD42&lt;&gt;"",Speelschema!AD43&lt;&gt;""),IF(Speelschema!AD42&gt;Speelschema!AD43,Speelschema!AA42,IF(Speelschema!AD42&lt;Speelschema!AD43,Speelschema!AA43,Speelschema!Z42)),Speelschema!Z42))),Speelschema!Z42))),Speelschema!Z42)</f>
        <v>76</v>
      </c>
    </row>
    <row r="17" spans="1:10" x14ac:dyDescent="0.3">
      <c r="B17">
        <f>IF(AND(Speelschema!AB46&lt;&gt;"",Speelschema!AB47&lt;&gt;""),IF(Speelschema!AB46&gt;Speelschema!AB47,Speelschema!AA46,IF(Speelschema!AB46&lt;Speelschema!AB47,Speelschema!AA47,IF(AND(Speelschema!AC46&lt;&gt;"",Speelschema!AC47&lt;&gt;""),IF(Speelschema!AC46&gt;Speelschema!AC47,Speelschema!AA46,IF(Speelschema!AC46&lt;Speelschema!AC47,Speelschema!AA47,IF(AND(Speelschema!AD46&lt;&gt;"",Speelschema!AD47&lt;&gt;""),IF(Speelschema!AD46&gt;Speelschema!AD47,Speelschema!AA46,IF(Speelschema!AD46&lt;Speelschema!AD47,Speelschema!AA47,Speelschema!Z46)),Speelschema!Z46))),Speelschema!Z46))),Speelschema!Z46)</f>
        <v>78</v>
      </c>
    </row>
    <row r="18" spans="1:10" x14ac:dyDescent="0.3">
      <c r="B18">
        <f>IF(AND(Speelschema!AB50&lt;&gt;"",Speelschema!AB51&lt;&gt;""),IF(Speelschema!AB50&gt;Speelschema!AB51,Speelschema!AA50,IF(Speelschema!AB50&lt;Speelschema!AB51,Speelschema!AA51,IF(AND(Speelschema!AC50&lt;&gt;"",Speelschema!AC51&lt;&gt;""),IF(Speelschema!AC50&gt;Speelschema!AC51,Speelschema!AA50,IF(Speelschema!AC50&lt;Speelschema!AC51,Speelschema!AA51,IF(AND(Speelschema!AD50&lt;&gt;"",Speelschema!AD51&lt;&gt;""),IF(Speelschema!AD50&gt;Speelschema!AD51,Speelschema!AA50,IF(Speelschema!AD50&lt;Speelschema!AD51,Speelschema!AA51,Speelschema!Z50)),Speelschema!Z50))),Speelschema!Z50))),Speelschema!Z50)</f>
        <v>79</v>
      </c>
    </row>
    <row r="19" spans="1:10" x14ac:dyDescent="0.3">
      <c r="B19">
        <f>IF(AND(Speelschema!AB54&lt;&gt;"",Speelschema!AB55&lt;&gt;""),IF(Speelschema!AB54&gt;Speelschema!AB55,Speelschema!AA54,IF(Speelschema!AB54&lt;Speelschema!AB55,Speelschema!AA55,IF(AND(Speelschema!AC54&lt;&gt;"",Speelschema!AC55&lt;&gt;""),IF(Speelschema!AC54&gt;Speelschema!AC55,Speelschema!AA54,IF(Speelschema!AC54&lt;Speelschema!AC55,Speelschema!AA55,IF(AND(Speelschema!AD54&lt;&gt;"",Speelschema!AD55&lt;&gt;""),IF(Speelschema!AD54&gt;Speelschema!AD55,Speelschema!AA54,IF(Speelschema!AD54&lt;Speelschema!AD55,Speelschema!AA55,Speelschema!Z54)),Speelschema!Z54))),Speelschema!Z54))),Speelschema!Z54)</f>
        <v>80</v>
      </c>
    </row>
    <row r="20" spans="1:10" x14ac:dyDescent="0.3">
      <c r="B20">
        <f>IF(AND(Speelschema!AB58&lt;&gt;"",Speelschema!AB59&lt;&gt;""),IF(Speelschema!AB58&gt;Speelschema!AB59,Speelschema!AA58,IF(Speelschema!AB58&lt;Speelschema!AB59,Speelschema!AA59,IF(AND(Speelschema!AC58&lt;&gt;"",Speelschema!AC59&lt;&gt;""),IF(Speelschema!AC58&gt;Speelschema!AC59,Speelschema!AA58,IF(Speelschema!AC58&lt;Speelschema!AC59,Speelschema!AA59,IF(AND(Speelschema!AD58&lt;&gt;"",Speelschema!AD59&lt;&gt;""),IF(Speelschema!AD58&gt;Speelschema!AD59,Speelschema!AA58,IF(Speelschema!AD58&lt;Speelschema!AD59,Speelschema!AA59,Speelschema!Z58)),Speelschema!Z58))),Speelschema!Z58))),Speelschema!Z58)</f>
        <v>86</v>
      </c>
    </row>
    <row r="21" spans="1:10" x14ac:dyDescent="0.3">
      <c r="B21">
        <f>IF(AND(Speelschema!AB62&lt;&gt;"",Speelschema!AB63&lt;&gt;""),IF(Speelschema!AB62&gt;Speelschema!AB63,Speelschema!AA62,IF(Speelschema!AB62&lt;Speelschema!AB63,Speelschema!AA63,IF(AND(Speelschema!AC62&lt;&gt;"",Speelschema!AC63&lt;&gt;""),IF(Speelschema!AC62&gt;Speelschema!AC63,Speelschema!AA62,IF(Speelschema!AC62&lt;Speelschema!AC63,Speelschema!AA63,IF(AND(Speelschema!AD62&lt;&gt;"",Speelschema!AD63&lt;&gt;""),IF(Speelschema!AD62&gt;Speelschema!AD63,Speelschema!AA62,IF(Speelschema!AD62&lt;Speelschema!AD63,Speelschema!AA63,Speelschema!Z62)),Speelschema!Z62))),Speelschema!Z62))),Speelschema!Z62)</f>
        <v>88</v>
      </c>
    </row>
    <row r="22" spans="1:10" x14ac:dyDescent="0.3">
      <c r="B22">
        <f>IF(AND(Speelschema!AB66&lt;&gt;"",Speelschema!AB67&lt;&gt;""),IF(Speelschema!AB66&gt;Speelschema!AB67,Speelschema!AA66,IF(Speelschema!AB66&lt;Speelschema!AB67,Speelschema!AA67,IF(AND(Speelschema!AC66&lt;&gt;"",Speelschema!AC67&lt;&gt;""),IF(Speelschema!AC66&gt;Speelschema!AC67,Speelschema!AA66,IF(Speelschema!AC66&lt;Speelschema!AC67,Speelschema!AA67,IF(AND(Speelschema!AD66&lt;&gt;"",Speelschema!AD67&lt;&gt;""),IF(Speelschema!AD66&gt;Speelschema!AD67,Speelschema!AA66,IF(Speelschema!AD66&lt;Speelschema!AD67,Speelschema!AA67,Speelschema!Z66)),Speelschema!Z66))),Speelschema!Z66))),Speelschema!Z66)</f>
        <v>85</v>
      </c>
    </row>
    <row r="23" spans="1:10" x14ac:dyDescent="0.3">
      <c r="B23">
        <f>IF(AND(Speelschema!AB70&lt;&gt;"",Speelschema!AB71&lt;&gt;""),IF(Speelschema!AB70&gt;Speelschema!AB71,Speelschema!AA70,IF(Speelschema!AB70&lt;Speelschema!AB71,Speelschema!AA71,IF(AND(Speelschema!AC70&lt;&gt;"",Speelschema!AC71&lt;&gt;""),IF(Speelschema!AC70&gt;Speelschema!AC71,Speelschema!AA70,IF(Speelschema!AC70&lt;Speelschema!AC71,Speelschema!AA71,IF(AND(Speelschema!AD70&lt;&gt;"",Speelschema!AD71&lt;&gt;""),IF(Speelschema!AD70&gt;Speelschema!AD71,Speelschema!AA70,IF(Speelschema!AD70&lt;Speelschema!AD71,Speelschema!AA71,Speelschema!Z70)),Speelschema!Z70))),Speelschema!Z70))),Speelschema!Z70)</f>
        <v>87</v>
      </c>
    </row>
    <row r="24" spans="1:10" x14ac:dyDescent="0.3">
      <c r="A24" t="s">
        <v>231</v>
      </c>
      <c r="J24" t="s">
        <v>236</v>
      </c>
    </row>
    <row r="25" spans="1:10" x14ac:dyDescent="0.3">
      <c r="B25">
        <f>IF(AND(Speelschema!AI12&lt;&gt;"",Speelschema!AI13&lt;&gt;""),IF(Speelschema!AI12&gt;Speelschema!AI13,Speelschema!AH12,IF(Speelschema!AI12&lt;Speelschema!AI13,Speelschema!AH13,IF(AND(Speelschema!AJ12&lt;&gt;"",Speelschema!AJ13&lt;&gt;""),IF(Speelschema!AJ12&gt;Speelschema!AJ13,Speelschema!AH12,IF(Speelschema!AJ12&lt;Speelschema!AJ13,Speelschema!AH13,IF(AND(Speelschema!AK12&lt;&gt;"",Speelschema!AK13&lt;&gt;""),IF(Speelschema!AK12&gt;Speelschema!AK13,Speelschema!AH12,IF(Speelschema!AK12&lt;Speelschema!AK13,Speelschema!AH13,Speelschema!AG12)),Speelschema!AG12))),Speelschema!AG12))),Speelschema!AG12)</f>
        <v>89</v>
      </c>
    </row>
    <row r="26" spans="1:10" x14ac:dyDescent="0.3">
      <c r="B26">
        <f>IF(AND(Speelschema!AI20&lt;&gt;"",Speelschema!AI21&lt;&gt;""),IF(Speelschema!AI20&gt;Speelschema!AI21,Speelschema!AH20,IF(Speelschema!AI20&lt;Speelschema!AI21,Speelschema!AH21,IF(AND(Speelschema!AJ20&lt;&gt;"",Speelschema!AJ21&lt;&gt;""),IF(Speelschema!AJ20&gt;Speelschema!AJ21,Speelschema!AH20,IF(Speelschema!AJ20&lt;Speelschema!AJ21,Speelschema!AH21,IF(AND(Speelschema!AK20&lt;&gt;"",Speelschema!AK21&lt;&gt;""),IF(Speelschema!AK20&gt;Speelschema!AK21,Speelschema!AH20,IF(Speelschema!AK20&lt;Speelschema!AK21,Speelschema!AH21,Speelschema!AG20)),Speelschema!AG20))),Speelschema!AG20))),Speelschema!AG20)</f>
        <v>90</v>
      </c>
    </row>
    <row r="27" spans="1:10" x14ac:dyDescent="0.3">
      <c r="B27">
        <f>IF(AND(Speelschema!AI28&lt;&gt;"",Speelschema!AI29&lt;&gt;""),IF(Speelschema!AI28&gt;Speelschema!AI29,Speelschema!AH28,IF(Speelschema!AI28&lt;Speelschema!AI29,Speelschema!AH29,IF(AND(Speelschema!AJ28&lt;&gt;"",Speelschema!AJ29&lt;&gt;""),IF(Speelschema!AJ28&gt;Speelschema!AJ29,Speelschema!AH28,IF(Speelschema!AJ28&lt;Speelschema!AJ29,Speelschema!AH29,IF(AND(Speelschema!AK28&lt;&gt;"",Speelschema!AK29&lt;&gt;""),IF(Speelschema!AK28&gt;Speelschema!AK29,Speelschema!AH28,IF(Speelschema!AK28&lt;Speelschema!AK29,Speelschema!AH29,Speelschema!AG28)),Speelschema!AG28))),Speelschema!AG28))),Speelschema!AG28)</f>
        <v>93</v>
      </c>
    </row>
    <row r="28" spans="1:10" x14ac:dyDescent="0.3">
      <c r="B28">
        <f>IF(AND(Speelschema!AI36&lt;&gt;"",Speelschema!AI37&lt;&gt;""),IF(Speelschema!AI36&gt;Speelschema!AI37,Speelschema!AH36,IF(Speelschema!AI36&lt;Speelschema!AI37,Speelschema!AH37,IF(AND(Speelschema!AJ36&lt;&gt;"",Speelschema!AJ37&lt;&gt;""),IF(Speelschema!AJ36&gt;Speelschema!AJ37,Speelschema!AH36,IF(Speelschema!AJ36&lt;Speelschema!AJ37,Speelschema!AH37,IF(AND(Speelschema!AK36&lt;&gt;"",Speelschema!AK37&lt;&gt;""),IF(Speelschema!AK36&gt;Speelschema!AK37,Speelschema!AH36,IF(Speelschema!AK36&lt;Speelschema!AK37,Speelschema!AH37,Speelschema!AG36)),Speelschema!AG36))),Speelschema!AG36))),Speelschema!AG36)</f>
        <v>94</v>
      </c>
    </row>
    <row r="29" spans="1:10" x14ac:dyDescent="0.3">
      <c r="B29">
        <f>IF(AND(Speelschema!AI44&lt;&gt;"",Speelschema!AI45&lt;&gt;""),IF(Speelschema!AI44&gt;Speelschema!AI45,Speelschema!AH44,IF(Speelschema!AI44&lt;Speelschema!AI45,Speelschema!AH45,IF(AND(Speelschema!AJ44&lt;&gt;"",Speelschema!AJ45&lt;&gt;""),IF(Speelschema!AJ44&gt;Speelschema!AJ45,Speelschema!AH44,IF(Speelschema!AJ44&lt;Speelschema!AJ45,Speelschema!AH45,IF(AND(Speelschema!AK44&lt;&gt;"",Speelschema!AK45&lt;&gt;""),IF(Speelschema!AK44&gt;Speelschema!AK45,Speelschema!AH44,IF(Speelschema!AK44&lt;Speelschema!AK45,Speelschema!AH45,Speelschema!AG44)),Speelschema!AG44))),Speelschema!AG44))),Speelschema!AG44)</f>
        <v>91</v>
      </c>
    </row>
    <row r="30" spans="1:10" x14ac:dyDescent="0.3">
      <c r="B30">
        <f>IF(AND(Speelschema!AI52&lt;&gt;"",Speelschema!AI53&lt;&gt;""),IF(Speelschema!AI52&gt;Speelschema!AI53,Speelschema!AH52,IF(Speelschema!AI52&lt;Speelschema!AI53,Speelschema!AH53,IF(AND(Speelschema!AJ52&lt;&gt;"",Speelschema!AJ53&lt;&gt;""),IF(Speelschema!AJ52&gt;Speelschema!AJ53,Speelschema!AH52,IF(Speelschema!AJ52&lt;Speelschema!AJ53,Speelschema!AH53,IF(AND(Speelschema!AK52&lt;&gt;"",Speelschema!AK53&lt;&gt;""),IF(Speelschema!AK52&gt;Speelschema!AK53,Speelschema!AH52,IF(Speelschema!AK52&lt;Speelschema!AK53,Speelschema!AH53,Speelschema!AG52)),Speelschema!AG52))),Speelschema!AG52))),Speelschema!AG52)</f>
        <v>92</v>
      </c>
    </row>
    <row r="31" spans="1:10" x14ac:dyDescent="0.3">
      <c r="B31">
        <f>IF(AND(Speelschema!AI60&lt;&gt;"",Speelschema!AI61&lt;&gt;""),IF(Speelschema!AI60&gt;Speelschema!AI61,Speelschema!AH60,IF(Speelschema!AI60&lt;Speelschema!AI61,Speelschema!AH61,IF(AND(Speelschema!AJ60&lt;&gt;"",Speelschema!AJ61&lt;&gt;""),IF(Speelschema!AJ60&gt;Speelschema!AJ61,Speelschema!AH60,IF(Speelschema!AJ60&lt;Speelschema!AJ61,Speelschema!AH61,IF(AND(Speelschema!AK60&lt;&gt;"",Speelschema!AK61&lt;&gt;""),IF(Speelschema!AK60&gt;Speelschema!AK61,Speelschema!AH60,IF(Speelschema!AK60&lt;Speelschema!AK61,Speelschema!AH61,Speelschema!AG60)),Speelschema!AG60))),Speelschema!AG60))),Speelschema!AG60)</f>
        <v>95</v>
      </c>
    </row>
    <row r="32" spans="1:10" x14ac:dyDescent="0.3">
      <c r="B32">
        <f>IF(AND(Speelschema!AI68&lt;&gt;"",Speelschema!AI69&lt;&gt;""),IF(Speelschema!AI68&gt;Speelschema!AI69,Speelschema!AH68,IF(Speelschema!AI68&lt;Speelschema!AI69,Speelschema!AH69,IF(AND(Speelschema!AJ68&lt;&gt;"",Speelschema!AJ69&lt;&gt;""),IF(Speelschema!AJ68&gt;Speelschema!AJ69,Speelschema!AH68,IF(Speelschema!AJ68&lt;Speelschema!AJ69,Speelschema!AH69,IF(AND(Speelschema!AK68&lt;&gt;"",Speelschema!AK69&lt;&gt;""),IF(Speelschema!AK68&gt;Speelschema!AK69,Speelschema!AH68,IF(Speelschema!AK68&lt;Speelschema!AK69,Speelschema!AH69,Speelschema!AG68)),Speelschema!AG68))),Speelschema!AG68))),Speelschema!AG68)</f>
        <v>96</v>
      </c>
    </row>
    <row r="33" spans="1:2" x14ac:dyDescent="0.3">
      <c r="A33" t="s">
        <v>232</v>
      </c>
    </row>
    <row r="34" spans="1:2" x14ac:dyDescent="0.3">
      <c r="B34">
        <f>IF(AND(Speelschema!AP16&lt;&gt;"",Speelschema!AP17&lt;&gt;""),IF(Speelschema!AP16&gt;Speelschema!AP17,Speelschema!AO16,IF(Speelschema!AP16&lt;Speelschema!AP17,Speelschema!AO17,IF(AND(Speelschema!AQ16&lt;&gt;"",Speelschema!AQ17&lt;&gt;""),IF(Speelschema!AQ16&gt;Speelschema!AQ17,Speelschema!AO16,IF(Speelschema!AQ16&lt;Speelschema!AQ17,Speelschema!AO17,IF(AND(Speelschema!AR16&lt;&gt;"",Speelschema!AR17&lt;&gt;""),IF(Speelschema!AR16&gt;Speelschema!AR17,Speelschema!AO16,IF(Speelschema!AR16&lt;Speelschema!AR17,Speelschema!AO17,Speelschema!AN16)),Speelschema!AN16))),Speelschema!AN16))),Speelschema!AN16)</f>
        <v>97</v>
      </c>
    </row>
    <row r="35" spans="1:2" x14ac:dyDescent="0.3">
      <c r="B35">
        <f>IF(AND(Speelschema!AP32&lt;&gt;"",Speelschema!AP33&lt;&gt;""),IF(Speelschema!AP32&gt;Speelschema!AP33,Speelschema!AO32,IF(Speelschema!AP32&lt;Speelschema!AP33,Speelschema!AO33,IF(AND(Speelschema!AQ32&lt;&gt;"",Speelschema!AQ33&lt;&gt;""),IF(Speelschema!AQ32&gt;Speelschema!AQ33,Speelschema!AO32,IF(Speelschema!AQ32&lt;Speelschema!AQ33,Speelschema!AO33,IF(AND(Speelschema!AR32&lt;&gt;"",Speelschema!AR33&lt;&gt;""),IF(Speelschema!AR32&gt;Speelschema!AR33,Speelschema!AO32,IF(Speelschema!AR32&lt;Speelschema!AR33,Speelschema!AO33,Speelschema!AN32)),Speelschema!AN32))),Speelschema!AN32))),Speelschema!AN32)</f>
        <v>98</v>
      </c>
    </row>
    <row r="36" spans="1:2" x14ac:dyDescent="0.3">
      <c r="B36">
        <f>IF(AND(Speelschema!AP48&lt;&gt;"",Speelschema!AP49&lt;&gt;""),IF(Speelschema!AP48&gt;Speelschema!AP49,Speelschema!AO48,IF(Speelschema!AP48&lt;Speelschema!AP49,Speelschema!AO49,IF(AND(Speelschema!AQ48&lt;&gt;"",Speelschema!AQ49&lt;&gt;""),IF(Speelschema!AQ48&gt;Speelschema!AQ49,Speelschema!AO48,IF(Speelschema!AQ48&lt;Speelschema!AQ49,Speelschema!AO49,IF(AND(Speelschema!AR48&lt;&gt;"",Speelschema!AR49&lt;&gt;""),IF(Speelschema!AR48&gt;Speelschema!AR49,Speelschema!AO48,IF(Speelschema!AR48&lt;Speelschema!AR49,Speelschema!AO49,Speelschema!AN48)),Speelschema!AN48))),Speelschema!AN48))),Speelschema!AN48)</f>
        <v>99</v>
      </c>
    </row>
    <row r="37" spans="1:2" x14ac:dyDescent="0.3">
      <c r="B37">
        <f>IF(AND(Speelschema!AP64&lt;&gt;"",Speelschema!AP65&lt;&gt;""),IF(Speelschema!AP64&gt;Speelschema!AP65,Speelschema!AO64,IF(Speelschema!AP64&lt;Speelschema!AP65,Speelschema!AO65,IF(AND(Speelschema!AQ64&lt;&gt;"",Speelschema!AQ65&lt;&gt;""),IF(Speelschema!AQ64&gt;Speelschema!AQ65,Speelschema!AO64,IF(Speelschema!AQ64&lt;Speelschema!AQ65,Speelschema!AO65,IF(AND(Speelschema!AR64&lt;&gt;"",Speelschema!AR65&lt;&gt;""),IF(Speelschema!AR64&gt;Speelschema!AR65,Speelschema!AO64,IF(Speelschema!AR64&lt;Speelschema!AR65,Speelschema!AO65,Speelschema!AN64)),Speelschema!AN64))),Speelschema!AN64))),Speelschema!AN64)</f>
        <v>100</v>
      </c>
    </row>
    <row r="38" spans="1:2" x14ac:dyDescent="0.3">
      <c r="A38" t="s">
        <v>233</v>
      </c>
    </row>
    <row r="39" spans="1:2" x14ac:dyDescent="0.3">
      <c r="B39">
        <f>IF(LEN(B42)&gt;3,IF(B42=Speelschema!AV23,Speelschema!AV24,Speelschema!AV23),Speelschema!AU23)</f>
        <v>101</v>
      </c>
    </row>
    <row r="40" spans="1:2" x14ac:dyDescent="0.3">
      <c r="B40">
        <f>IF(LEN(B43)&gt;3,IF(B43=Speelschema!AV55,Speelschema!AV56,Speelschema!AV55),Speelschema!AU55)</f>
        <v>102</v>
      </c>
    </row>
    <row r="41" spans="1:2" x14ac:dyDescent="0.3">
      <c r="A41" t="s">
        <v>234</v>
      </c>
    </row>
    <row r="42" spans="1:2" x14ac:dyDescent="0.3">
      <c r="B42">
        <f>IF(AND(Speelschema!AW23&lt;&gt;"",Speelschema!AW24&lt;&gt;""),IF(Speelschema!AW23&gt;Speelschema!AW24,Speelschema!AV23,IF(Speelschema!AW23&lt;Speelschema!AW24,Speelschema!AV24,IF(AND(Speelschema!AX23&lt;&gt;"",Speelschema!AX24&lt;&gt;""),IF(Speelschema!AX23&gt;Speelschema!AX24,Speelschema!AV23,IF(Speelschema!AX23&lt;Speelschema!AX24,Speelschema!AV24,IF(AND(Speelschema!AY23&lt;&gt;"",Speelschema!AY24&lt;&gt;""),IF(Speelschema!AY23&gt;Speelschema!AY24,Speelschema!AV23,IF(Speelschema!AY23&lt;Speelschema!AY24,Speelschema!AV24,Speelschema!AU23)),Speelschema!AU23))),Speelschema!AU23))),Speelschema!AU23)</f>
        <v>101</v>
      </c>
    </row>
    <row r="43" spans="1:2" x14ac:dyDescent="0.3">
      <c r="B43">
        <f>IF(AND(Speelschema!AW55&lt;&gt;"",Speelschema!AW56&lt;&gt;""),IF(Speelschema!AW55&gt;Speelschema!AW56,Speelschema!AV55,IF(Speelschema!AW55&lt;Speelschema!AW56,Speelschema!AV56,IF(AND(Speelschema!AX55&lt;&gt;"",Speelschema!AX56&lt;&gt;""),IF(Speelschema!AX55&gt;Speelschema!AX56,Speelschema!AV55,IF(Speelschema!AX55&lt;Speelschema!AX56,Speelschema!AV56,IF(AND(Speelschema!AY55&lt;&gt;"",Speelschema!AY56&lt;&gt;""),IF(Speelschema!AY55&gt;Speelschema!AY56,Speelschema!AV55,IF(Speelschema!AY55&lt;Speelschema!AY56,Speelschema!AV56,Speelschema!AU55)),Speelschema!AU55))),Speelschema!AU55))),Speelschema!AU55)</f>
        <v>102</v>
      </c>
    </row>
    <row r="44" spans="1:2" x14ac:dyDescent="0.3">
      <c r="A44" t="s">
        <v>237</v>
      </c>
    </row>
    <row r="45" spans="1:2" x14ac:dyDescent="0.3">
      <c r="B45">
        <f>IF(AND(Speelschema!BD30&lt;&gt;"",Speelschema!BD31&lt;&gt;""),IF(Speelschema!BD30&gt;Speelschema!BD31,Speelschema!BC30,IF(Speelschema!BD30&lt;Speelschema!BD31,Speelschema!BC31,IF(AND(Speelschema!BE30&lt;&gt;"",Speelschema!BE31&lt;&gt;""),IF(Speelschema!BE30&gt;Speelschema!BE31,Speelschema!BC30,IF(Speelschema!BE30&lt;Speelschema!BE31,Speelschema!BC31,IF(AND(Speelschema!BF30&lt;&gt;"",Speelschema!BF31&lt;&gt;""),IF(Speelschema!BF30&gt;Speelschema!BF31,Speelschema!BC30,IF(Speelschema!BF30&lt;Speelschema!BF31,Speelschema!BC31,Speelschema!BB30)),Speelschema!BB30))),Speelschema!BB30))),Speelschema!BB30)</f>
        <v>103</v>
      </c>
    </row>
    <row r="46" spans="1:2" x14ac:dyDescent="0.3">
      <c r="A46" t="s">
        <v>235</v>
      </c>
    </row>
    <row r="47" spans="1:2" x14ac:dyDescent="0.3">
      <c r="B47">
        <f>IF(AND(Speelschema!BD39&lt;&gt;"",Speelschema!BD40&lt;&gt;""),IF(Speelschema!BD39&gt;Speelschema!BD40,Speelschema!BC39,IF(Speelschema!BD39&lt;Speelschema!BD40,Speelschema!BC40,IF(AND(Speelschema!BE39&lt;&gt;"",Speelschema!BE40&lt;&gt;""),IF(Speelschema!BE39&gt;Speelschema!BE40,Speelschema!BC39,IF(Speelschema!BE39&lt;Speelschema!BE40,Speelschema!BC40,IF(AND(Speelschema!BF39&lt;&gt;"",Speelschema!BF40&lt;&gt;""),IF(Speelschema!BF39&gt;Speelschema!BF40,Speelschema!BC39,IF(Speelschema!BF39&lt;Speelschema!BF40,Speelschema!BC40,Speelschema!BB39)),Speelschema!BB39))),Speelschema!BB39))),Speelschema!BB39)</f>
        <v>104</v>
      </c>
    </row>
    <row r="52" spans="9:9" x14ac:dyDescent="0.3">
      <c r="I52">
        <f>IF(AND(Speelschema!BD31&lt;&gt;"",Speelschema!BD32&lt;&gt;""),IF(Speelschema!BD31&gt;Speelschema!BD32,Speelschema!BC31,IF(Speelschema!BD31&lt;Speelschema!BD32,Speelschema!BC32,IF(AND(Speelschema!BE31&lt;&gt;"",Speelschema!BE32&lt;&gt;""),IF(Speelschema!BE31&gt;Speelschema!BE32,Speelschema!BC31,IF(Speelschema!BE31&lt;Speelschema!BE32,Speelschema!BC32,IF(AND(Speelschema!BF31&lt;&gt;"",Speelschema!BF32&lt;&gt;""),IF(Speelschema!BF31&gt;Speelschema!BF32,Speelschema!BC31,IF(Speelschema!BF31&lt;Speelschema!BF32,Speelschema!BC32,Speelschema!BB31)),Speelschema!BB31))),Speelschema!BB31))),Speelschema!BB31)</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1F113-A2B4-4F5D-B3E5-748DFB96E327}">
  <dimension ref="B1:CH34"/>
  <sheetViews>
    <sheetView topLeftCell="T1"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Speelschema!U8</f>
        <v>Mexico</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Speelschema!U9</f>
        <v>Zuid-Korea</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IFERROR(MATCH($C15,$AY$14:$AY$17,0),99)</f>
        <v>2</v>
      </c>
      <c r="BB6" s="93">
        <f>IFERROR(MATCH($C15,$AY$22:$AY$25,0),99)</f>
        <v>99</v>
      </c>
      <c r="BN6" s="92" t="str">
        <f>IF($U15=$BL$14,$C15,"")</f>
        <v/>
      </c>
      <c r="BO6" s="93" t="str">
        <f>INDEX($BN$5:$BN$8,MATCH($C15,$AY$14:$AY$17,0))</f>
        <v/>
      </c>
      <c r="BZ6" s="92" t="str">
        <f>IF($U15=$BX$14,$C15,"")</f>
        <v/>
      </c>
      <c r="CA6" s="93" t="str">
        <f>INDEX($BZ$5:$BZ$8,MATCH($C15,$AY$14:$AY$17,0))</f>
        <v/>
      </c>
    </row>
    <row r="7" spans="2:86" s="64" customFormat="1" ht="12" x14ac:dyDescent="0.3">
      <c r="B7" s="69"/>
      <c r="C7" s="69">
        <v>3</v>
      </c>
      <c r="D7" s="79" t="str">
        <f>Speelschema!U10</f>
        <v>Zuid-Afrika</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(1000-Q7)*($L$9&gt;0)</f>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IFERROR(MATCH($C16,$AY$14:$AY$17,0),99)</f>
        <v>3</v>
      </c>
      <c r="BB7" s="93">
        <f>IFERROR(MATCH($C16,$AY$22:$AY$25,0),99)</f>
        <v>99</v>
      </c>
      <c r="BN7" s="92" t="str">
        <f>IF($U16=$BL$14,$C16,"")</f>
        <v/>
      </c>
      <c r="BO7" s="93" t="str">
        <f>INDEX($BN$5:$BN$8,MATCH($C16,$AY$14:$AY$17,0))</f>
        <v/>
      </c>
      <c r="BZ7" s="92" t="str">
        <f>IF($U16=$BX$14,$C16,"")</f>
        <v/>
      </c>
      <c r="CA7" s="93" t="str">
        <f>INDEX($BZ$5:$BZ$8,MATCH($C16,$AY$14:$AY$17,0))</f>
        <v/>
      </c>
    </row>
    <row r="8" spans="2:86" s="64" customFormat="1" ht="12" x14ac:dyDescent="0.3">
      <c r="B8" s="69"/>
      <c r="C8" s="69">
        <v>4</v>
      </c>
      <c r="D8" s="79" t="str">
        <f>Speelschema!U11</f>
        <v>Tsjechië</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(1000-Q8)*($L$9&gt;0)</f>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IFERROR(MATCH($C17,$AY$14:$AY$17,0),99)</f>
        <v>4</v>
      </c>
      <c r="BB8" s="96">
        <f>IFERROR(MATCH($C17,$AY$22:$AY$25,0),99)</f>
        <v>99</v>
      </c>
      <c r="BN8" s="95" t="str">
        <f>IF($U17=$BL$14,$C17,"")</f>
        <v/>
      </c>
      <c r="BO8" s="96" t="str">
        <f>INDEX($BN$5:$BN$8,MATCH($C17,$AY$14:$AY$17,0))</f>
        <v/>
      </c>
      <c r="BZ8" s="95" t="str">
        <f>IF($U17=$BX$14,$C17,"")</f>
        <v/>
      </c>
      <c r="CA8" s="96" t="str">
        <f>INDEX($BZ$5:$BZ$8,MATCH($C17,$AY$14:$AY$17,0))</f>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Mexico</v>
      </c>
      <c r="BF13" s="101" t="str">
        <v>Zuid-Korea</v>
      </c>
      <c r="BG13" s="101" t="str">
        <v>Zuid-Afrika</v>
      </c>
      <c r="BH13" s="102" t="str">
        <v>Tsjechië</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Mexico</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I14+L14</f>
        <v>1</v>
      </c>
      <c r="N14" s="105"/>
      <c r="O14" s="108">
        <f t="array" ref="O14">SUMPRODUCT($AA$22:$AA$27*($T$22:$T$27=$D14)*ISNUMBER(MATCH($U$22:$U$27,IF($I$14:$I$17=$I14,$D$14:$D$17,""),0)))+SUMPRODUCT(-$AA$22:$AA$27*($U$22:$U$27=$D14)*ISNUMBER(MATCH($T$22:$T$27,IF($I$14:$I$17=$I14,$D$14:$D$17,""),0)))</f>
        <v>0</v>
      </c>
      <c r="P14" s="109">
        <f>COUNTIFS($O$14:$O$17,"&gt;"&amp;$O14,$M$14:$M$17,"="&amp;$M14)</f>
        <v>0</v>
      </c>
      <c r="Q14" s="110">
        <f>M14+P14</f>
        <v>1</v>
      </c>
      <c r="R14" s="105"/>
      <c r="S14" s="108">
        <f t="array" ref="S14">SUMPRODUCT($AB$22:$AB$27*($T$22:$T$27=$D14)*ISNUMBER(MATCH($U$22:$U$27,IF($I$14:$I$17=$I14,$D$14:$D$17,""),0)))+SUMPRODUCT($AC$22:$AC$27*($U$22:$U$27=$D14)*ISNUMBER(MATCH($T$22:$T$27,IF($I$14:$I$17=$I14,$D$14:$D$17,""),0)))</f>
        <v>0</v>
      </c>
      <c r="T14" s="109">
        <f>COUNTIFS($S$14:$S$17,"&gt;"&amp;$S14,$Q$14:$Q$17,"="&amp;$Q14)</f>
        <v>0</v>
      </c>
      <c r="U14" s="110">
        <f>Q14+T14</f>
        <v>1</v>
      </c>
      <c r="V14" s="107"/>
      <c r="W14" s="108">
        <f t="array" ref="W14">SUMPRODUCT($Y$22:$Y$27*($T$22:$T$27=$D14)*ISNUMBER(MATCH($U$22:$U$27,IF($U$14:$U$17=$U14,$D$14:$D$17,""),0)))+SUMPRODUCT($Z$22:$Z$27*($U$22:$U$27=$D14)*ISNUMBER(MATCH($T$22:$T$27,IF($U$14:$U$17=$U14,$D$14:$D$17,""),0)))</f>
        <v>0</v>
      </c>
      <c r="X14" s="109">
        <f>COUNTIFS($W$14:$W$17,"&gt;"&amp;$W14,$U$14:$U$17,"="&amp;$U14)</f>
        <v>0</v>
      </c>
      <c r="Y14" s="110">
        <f>U14+X14</f>
        <v>1</v>
      </c>
      <c r="Z14" s="105"/>
      <c r="AA14" s="108">
        <f t="array" ref="AA14">SUMPRODUCT($AA$22:$AA$27*($T$22:$T$27=$D14)*ISNUMBER(MATCH($U$22:$U$27,IF($U$14:$U$17=$U14,$D$14:$D$17,""),0)))+SUMPRODUCT(-$AA$22:$AA$27*($U$22:$U$27=$D14)*ISNUMBER(MATCH($T$22:$T$27,IF($U$14:$U$17=$U14,$D$14:$D$17,""),0)))</f>
        <v>0</v>
      </c>
      <c r="AB14" s="109">
        <f>COUNTIFS($AA$14:$AA$17,"&gt;"&amp;$AA14,$Y$14:$Y$17,"="&amp;$Y14)</f>
        <v>0</v>
      </c>
      <c r="AC14" s="110">
        <f>Y14+AB14</f>
        <v>1</v>
      </c>
      <c r="AD14" s="105"/>
      <c r="AE14" s="108">
        <f t="array" ref="AE14">SUMPRODUCT($AB$22:$AB$27*($T$22:$T$27=$D14)*ISNUMBER(MATCH($U$22:$U$27,IF($U$14:$U$17=$U14,$D$14:$D$17,""),0)))+SUMPRODUCT($AC$22:$AC$27*($U$22:$U$27=$D14)*ISNUMBER(MATCH($T$22:$T$27,IF($U$14:$U$17=$U14,$D$14:$D$17,""),0)))</f>
        <v>0</v>
      </c>
      <c r="AF14" s="109">
        <f>COUNTIFS($AE$14:$AE$17,"&gt;"&amp;$AE14,$AC$14:$AC$17,"="&amp;$AC14)</f>
        <v>0</v>
      </c>
      <c r="AG14" s="110">
        <f>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AM14+AO14</f>
        <v>1</v>
      </c>
      <c r="AQ14" s="105"/>
      <c r="AR14" s="111">
        <f>COUNTIFS($R$5:$R$8,"&gt;"&amp;$R5,$AP$14:$AP$17,"="&amp;$AP14)</f>
        <v>0</v>
      </c>
      <c r="AS14" s="112">
        <f>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Mexico</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3">D6</f>
        <v>Zuid-Korea</v>
      </c>
      <c r="E15" s="135">
        <f>RANK(F15,$F$14:$F$17,1)</f>
        <v>2</v>
      </c>
      <c r="F15" s="81">
        <f>G15+ROW()/1000+(D15="")*10</f>
        <v>1.0149999999999999</v>
      </c>
      <c r="G15" s="104">
        <f>AS15</f>
        <v>1</v>
      </c>
      <c r="H15" s="105"/>
      <c r="I15" s="136">
        <f>RANK($K6,$K$5:$K$8)</f>
        <v>1</v>
      </c>
      <c r="J15" s="107"/>
      <c r="K15" s="69">
        <f t="array" ref="K15">SUMPRODUCT($Y$22:$Y$27*($T$22:$T$27=$D15)*ISNUMBER(MATCH($U$22:$U$27,IF($I$14:$I$17=$I15,$D$14:$D$17,""),0)))+SUMPRODUCT($Z$22:$Z$27*($U$22:$U$27=$D15)*ISNUMBER(MATCH($T$22:$T$27,IF($I$14:$I$17=$I15,$D$14:$D$17,""),0)))</f>
        <v>0</v>
      </c>
      <c r="L15" s="69">
        <f>COUNTIFS($K$14:$K$17,"&gt;"&amp;$K15,$I$14:$I$17,"="&amp;$I15)</f>
        <v>0</v>
      </c>
      <c r="M15" s="85">
        <f>I15+L15</f>
        <v>1</v>
      </c>
      <c r="N15" s="105"/>
      <c r="O15" s="69">
        <f t="array" ref="O15">SUMPRODUCT($AA$22:$AA$27*($T$22:$T$27=$D15)*ISNUMBER(MATCH($U$22:$U$27,IF($I$14:$I$17=$I15,$D$14:$D$17,""),0)))+SUMPRODUCT(-$AA$22:$AA$27*($U$22:$U$27=$D15)*ISNUMBER(MATCH($T$22:$T$27,IF($I$14:$I$17=$I15,$D$14:$D$17,""),0)))</f>
        <v>0</v>
      </c>
      <c r="P15" s="69">
        <f>COUNTIFS($O$14:$O$17,"&gt;"&amp;$O15,$M$14:$M$17,"="&amp;$M15)</f>
        <v>0</v>
      </c>
      <c r="Q15" s="85">
        <f>M15+P15</f>
        <v>1</v>
      </c>
      <c r="R15" s="105"/>
      <c r="S15" s="69">
        <f t="array" ref="S15">SUMPRODUCT($AB$22:$AB$27*($T$22:$T$27=$D15)*ISNUMBER(MATCH($U$22:$U$27,IF($I$14:$I$17=$I15,$D$14:$D$17,""),0)))+SUMPRODUCT($AC$22:$AC$27*($U$22:$U$27=$D15)*ISNUMBER(MATCH($T$22:$T$27,IF($I$14:$I$17=$I15,$D$14:$D$17,""),0)))</f>
        <v>0</v>
      </c>
      <c r="T15" s="69">
        <f>COUNTIFS($S$14:$S$17,"&gt;"&amp;$S15,$Q$14:$Q$17,"="&amp;$Q15)</f>
        <v>0</v>
      </c>
      <c r="U15" s="85">
        <f>Q15+T15</f>
        <v>1</v>
      </c>
      <c r="V15" s="107"/>
      <c r="W15" s="69">
        <f t="array" ref="W15">SUMPRODUCT($Y$22:$Y$27*($T$22:$T$27=$D15)*ISNUMBER(MATCH($U$22:$U$27,IF($U$14:$U$17=$U15,$D$14:$D$17,""),0)))+SUMPRODUCT($Z$22:$Z$27*($U$22:$U$27=$D15)*ISNUMBER(MATCH($T$22:$T$27,IF($U$14:$U$17=$U15,$D$14:$D$17,""),0)))</f>
        <v>0</v>
      </c>
      <c r="X15" s="69">
        <f>COUNTIFS($W$14:$W$17,"&gt;"&amp;$W15,$U$14:$U$17,"="&amp;$U15)</f>
        <v>0</v>
      </c>
      <c r="Y15" s="85">
        <f>U15+X15</f>
        <v>1</v>
      </c>
      <c r="Z15" s="105"/>
      <c r="AA15" s="69">
        <f t="array" ref="AA15">SUMPRODUCT($AA$22:$AA$27*($T$22:$T$27=$D15)*ISNUMBER(MATCH($U$22:$U$27,IF($U$14:$U$17=$U15,$D$14:$D$17,""),0)))+SUMPRODUCT(-$AA$22:$AA$27*($U$22:$U$27=$D15)*ISNUMBER(MATCH($T$22:$T$27,IF($U$14:$U$17=$U15,$D$14:$D$17,""),0)))</f>
        <v>0</v>
      </c>
      <c r="AB15" s="69">
        <f>COUNTIFS($AA$14:$AA$17,"&gt;"&amp;$AA15,$Y$14:$Y$17,"="&amp;$Y15)</f>
        <v>0</v>
      </c>
      <c r="AC15" s="85">
        <f>Y15+AB15</f>
        <v>1</v>
      </c>
      <c r="AD15" s="105"/>
      <c r="AE15" s="69">
        <f t="array" ref="AE15">SUMPRODUCT($AB$22:$AB$27*($T$22:$T$27=$D15)*ISNUMBER(MATCH($U$22:$U$27,IF($U$14:$U$17=$U15,$D$14:$D$17,""),0)))+SUMPRODUCT($AC$22:$AC$27*($U$22:$U$27=$D15)*ISNUMBER(MATCH($T$22:$T$27,IF($U$14:$U$17=$U15,$D$14:$D$17,""),0)))</f>
        <v>0</v>
      </c>
      <c r="AF15" s="69">
        <f>COUNTIFS($AE$14:$AE$17,"&gt;"&amp;$AE15,$AC$14:$AC$17,"="&amp;$AC15)</f>
        <v>0</v>
      </c>
      <c r="AG15" s="85">
        <f>AC15+AF15</f>
        <v>1</v>
      </c>
      <c r="AH15" s="107"/>
      <c r="AI15" s="70">
        <f>COUNTIFS($J$5:$J$8,"&gt;"&amp;$J6,$AG$14:$AG$17,"="&amp;$AG15)</f>
        <v>0</v>
      </c>
      <c r="AJ15" s="85">
        <f>AG15+AI15</f>
        <v>1</v>
      </c>
      <c r="AK15" s="105"/>
      <c r="AL15" s="70">
        <f>COUNTIFS($H$5:$H$8,"&gt;"&amp;$H6,$AJ$14:$AJ$17,"="&amp;$AJ15)</f>
        <v>0</v>
      </c>
      <c r="AM15" s="85">
        <f>AJ15+AL15</f>
        <v>1</v>
      </c>
      <c r="AN15" s="105"/>
      <c r="AO15" s="70">
        <f>COUNTIFS($P$5:$P$8,"&gt;"&amp;$P6,$AM$14:$AM$17,"="&amp;$AM15)</f>
        <v>0</v>
      </c>
      <c r="AP15" s="85">
        <f>AM15+AO15</f>
        <v>1</v>
      </c>
      <c r="AQ15" s="105"/>
      <c r="AR15" s="70">
        <f>COUNTIFS($R$5:$R$8,"&gt;"&amp;$R6,$AP$14:$AP$17,"="&amp;$AP15)</f>
        <v>0</v>
      </c>
      <c r="AS15" s="85">
        <f>AP15+AR15</f>
        <v>1</v>
      </c>
      <c r="AT15" s="105"/>
      <c r="AV15" s="114" t="b">
        <f>AND($AU6,$AV6)</f>
        <v>0</v>
      </c>
      <c r="AX15" s="137"/>
      <c r="AY15" s="114">
        <f>IFERROR(INDEX($E$14:$E$17,IF($I15=$AX$14,$C15,99)),0)</f>
        <v>2</v>
      </c>
      <c r="AZ15" s="117" t="str">
        <v>Zuid-Korea</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3"/>
        <v>Zuid-Afrika</v>
      </c>
      <c r="E16" s="135">
        <f>RANK(F16,$F$14:$F$17,1)</f>
        <v>3</v>
      </c>
      <c r="F16" s="81">
        <f>G16+ROW()/1000+(D16="")*10</f>
        <v>1.016</v>
      </c>
      <c r="G16" s="104">
        <f>AS16</f>
        <v>1</v>
      </c>
      <c r="H16" s="105"/>
      <c r="I16" s="136">
        <f>RANK($K7,$K$5:$K$8)</f>
        <v>1</v>
      </c>
      <c r="J16" s="107"/>
      <c r="K16" s="69">
        <f t="array" ref="K16">SUMPRODUCT($Y$22:$Y$27*($T$22:$T$27=$D16)*ISNUMBER(MATCH($U$22:$U$27,IF($I$14:$I$17=$I16,$D$14:$D$17,""),0)))+SUMPRODUCT($Z$22:$Z$27*($U$22:$U$27=$D16)*ISNUMBER(MATCH($T$22:$T$27,IF($I$14:$I$17=$I16,$D$14:$D$17,""),0)))</f>
        <v>0</v>
      </c>
      <c r="L16" s="69">
        <f>COUNTIFS($K$14:$K$17,"&gt;"&amp;$K16,$I$14:$I$17,"="&amp;$I16)</f>
        <v>0</v>
      </c>
      <c r="M16" s="85">
        <f>I16+L16</f>
        <v>1</v>
      </c>
      <c r="N16" s="105"/>
      <c r="O16" s="69">
        <f t="array" ref="O16">SUMPRODUCT($AA$22:$AA$27*($T$22:$T$27=$D16)*ISNUMBER(MATCH($U$22:$U$27,IF($I$14:$I$17=$I16,$D$14:$D$17,""),0)))+SUMPRODUCT(-$AA$22:$AA$27*($U$22:$U$27=$D16)*ISNUMBER(MATCH($T$22:$T$27,IF($I$14:$I$17=$I16,$D$14:$D$17,""),0)))</f>
        <v>0</v>
      </c>
      <c r="P16" s="69">
        <f>COUNTIFS($O$14:$O$17,"&gt;"&amp;$O16,$M$14:$M$17,"="&amp;$M16)</f>
        <v>0</v>
      </c>
      <c r="Q16" s="85">
        <f>M16+P16</f>
        <v>1</v>
      </c>
      <c r="R16" s="105"/>
      <c r="S16" s="69">
        <f t="array" ref="S16">SUMPRODUCT($AB$22:$AB$27*($T$22:$T$27=$D16)*ISNUMBER(MATCH($U$22:$U$27,IF($I$14:$I$17=$I16,$D$14:$D$17,""),0)))+SUMPRODUCT($AC$22:$AC$27*($U$22:$U$27=$D16)*ISNUMBER(MATCH($T$22:$T$27,IF($I$14:$I$17=$I16,$D$14:$D$17,""),0)))</f>
        <v>0</v>
      </c>
      <c r="T16" s="69">
        <f>COUNTIFS($S$14:$S$17,"&gt;"&amp;$S16,$Q$14:$Q$17,"="&amp;$Q16)</f>
        <v>0</v>
      </c>
      <c r="U16" s="85">
        <f>Q16+T16</f>
        <v>1</v>
      </c>
      <c r="V16" s="107"/>
      <c r="W16" s="69">
        <f t="array" ref="W16">SUMPRODUCT($Y$22:$Y$27*($T$22:$T$27=$D16)*ISNUMBER(MATCH($U$22:$U$27,IF($U$14:$U$17=$U16,$D$14:$D$17,""),0)))+SUMPRODUCT($Z$22:$Z$27*($U$22:$U$27=$D16)*ISNUMBER(MATCH($T$22:$T$27,IF($U$14:$U$17=$U16,$D$14:$D$17,""),0)))</f>
        <v>0</v>
      </c>
      <c r="X16" s="69">
        <f>COUNTIFS($W$14:$W$17,"&gt;"&amp;$W16,$U$14:$U$17,"="&amp;$U16)</f>
        <v>0</v>
      </c>
      <c r="Y16" s="85">
        <f>U16+X16</f>
        <v>1</v>
      </c>
      <c r="Z16" s="105"/>
      <c r="AA16" s="69">
        <f t="array" ref="AA16">SUMPRODUCT($AA$22:$AA$27*($T$22:$T$27=$D16)*ISNUMBER(MATCH($U$22:$U$27,IF($U$14:$U$17=$U16,$D$14:$D$17,""),0)))+SUMPRODUCT(-$AA$22:$AA$27*($U$22:$U$27=$D16)*ISNUMBER(MATCH($T$22:$T$27,IF($U$14:$U$17=$U16,$D$14:$D$17,""),0)))</f>
        <v>0</v>
      </c>
      <c r="AB16" s="69">
        <f>COUNTIFS($AA$14:$AA$17,"&gt;"&amp;$AA16,$Y$14:$Y$17,"="&amp;$Y16)</f>
        <v>0</v>
      </c>
      <c r="AC16" s="85">
        <f>Y16+AB16</f>
        <v>1</v>
      </c>
      <c r="AD16" s="105"/>
      <c r="AE16" s="69">
        <f t="array" ref="AE16">SUMPRODUCT($AB$22:$AB$27*($T$22:$T$27=$D16)*ISNUMBER(MATCH($U$22:$U$27,IF($U$14:$U$17=$U16,$D$14:$D$17,""),0)))+SUMPRODUCT($AC$22:$AC$27*($U$22:$U$27=$D16)*ISNUMBER(MATCH($T$22:$T$27,IF($U$14:$U$17=$U16,$D$14:$D$17,""),0)))</f>
        <v>0</v>
      </c>
      <c r="AF16" s="69">
        <f>COUNTIFS($AE$14:$AE$17,"&gt;"&amp;$AE16,$AC$14:$AC$17,"="&amp;$AC16)</f>
        <v>0</v>
      </c>
      <c r="AG16" s="85">
        <f>AC16+AF16</f>
        <v>1</v>
      </c>
      <c r="AH16" s="107"/>
      <c r="AI16" s="70">
        <f>COUNTIFS($J$5:$J$8,"&gt;"&amp;$J7,$AG$14:$AG$17,"="&amp;$AG16)</f>
        <v>0</v>
      </c>
      <c r="AJ16" s="85">
        <f>AG16+AI16</f>
        <v>1</v>
      </c>
      <c r="AK16" s="105"/>
      <c r="AL16" s="70">
        <f>COUNTIFS($H$5:$H$8,"&gt;"&amp;$H7,$AJ$14:$AJ$17,"="&amp;$AJ16)</f>
        <v>0</v>
      </c>
      <c r="AM16" s="85">
        <f>AJ16+AL16</f>
        <v>1</v>
      </c>
      <c r="AN16" s="105"/>
      <c r="AO16" s="70">
        <f>COUNTIFS($P$5:$P$8,"&gt;"&amp;$P7,$AM$14:$AM$17,"="&amp;$AM16)</f>
        <v>0</v>
      </c>
      <c r="AP16" s="85">
        <f>AM16+AO16</f>
        <v>1</v>
      </c>
      <c r="AQ16" s="105"/>
      <c r="AR16" s="70">
        <f>COUNTIFS($R$5:$R$8,"&gt;"&amp;$R7,$AP$14:$AP$17,"="&amp;$AP16)</f>
        <v>0</v>
      </c>
      <c r="AS16" s="85">
        <f>AP16+AR16</f>
        <v>1</v>
      </c>
      <c r="AT16" s="105"/>
      <c r="AV16" s="114" t="b">
        <f>AND($AU7,$AV7)</f>
        <v>0</v>
      </c>
      <c r="AX16" s="70"/>
      <c r="AY16" s="114">
        <f>IFERROR(INDEX($E$14:$E$17,IF($I16=$AX$14,$C16,99)),0)</f>
        <v>3</v>
      </c>
      <c r="AZ16" s="117" t="str">
        <v>Zuid-Afrika</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3"/>
        <v>Tsjechië</v>
      </c>
      <c r="E17" s="139">
        <f>RANK(F17,$F$14:$F$17,1)</f>
        <v>4</v>
      </c>
      <c r="F17" s="81">
        <f>G17+ROW()/1000+(D17="")*10</f>
        <v>1.0169999999999999</v>
      </c>
      <c r="G17" s="104">
        <f>AS17</f>
        <v>1</v>
      </c>
      <c r="H17" s="105"/>
      <c r="I17" s="136">
        <f>RANK($K8,$K$5:$K$8)</f>
        <v>1</v>
      </c>
      <c r="J17" s="107"/>
      <c r="K17" s="69">
        <f t="array" ref="K17">SUMPRODUCT($Y$22:$Y$27*($T$22:$T$27=$D17)*ISNUMBER(MATCH($U$22:$U$27,IF($I$14:$I$17=$I17,$D$14:$D$17,""),0)))+SUMPRODUCT($Z$22:$Z$27*($U$22:$U$27=$D17)*ISNUMBER(MATCH($T$22:$T$27,IF($I$14:$I$17=$I17,$D$14:$D$17,""),0)))</f>
        <v>0</v>
      </c>
      <c r="L17" s="69">
        <f>COUNTIFS($K$14:$K$17,"&gt;"&amp;$K17,$I$14:$I$17,"="&amp;$I17)</f>
        <v>0</v>
      </c>
      <c r="M17" s="85">
        <f>I17+L17</f>
        <v>1</v>
      </c>
      <c r="N17" s="105"/>
      <c r="O17" s="69">
        <f t="array" ref="O17">SUMPRODUCT($AA$22:$AA$27*($T$22:$T$27=$D17)*ISNUMBER(MATCH($U$22:$U$27,IF($I$14:$I$17=$I17,$D$14:$D$17,""),0)))+SUMPRODUCT(-$AA$22:$AA$27*($U$22:$U$27=$D17)*ISNUMBER(MATCH($T$22:$T$27,IF($I$14:$I$17=$I17,$D$14:$D$17,""),0)))</f>
        <v>0</v>
      </c>
      <c r="P17" s="69">
        <f>COUNTIFS($O$14:$O$17,"&gt;"&amp;$O17,$M$14:$M$17,"="&amp;$M17)</f>
        <v>0</v>
      </c>
      <c r="Q17" s="85">
        <f>M17+P17</f>
        <v>1</v>
      </c>
      <c r="R17" s="105"/>
      <c r="S17" s="69">
        <f t="array" ref="S17">SUMPRODUCT($AB$22:$AB$27*($T$22:$T$27=$D17)*ISNUMBER(MATCH($U$22:$U$27,IF($I$14:$I$17=$I17,$D$14:$D$17,""),0)))+SUMPRODUCT($AC$22:$AC$27*($U$22:$U$27=$D17)*ISNUMBER(MATCH($T$22:$T$27,IF($I$14:$I$17=$I17,$D$14:$D$17,""),0)))</f>
        <v>0</v>
      </c>
      <c r="T17" s="69">
        <f>COUNTIFS($S$14:$S$17,"&gt;"&amp;$S17,$Q$14:$Q$17,"="&amp;$Q17)</f>
        <v>0</v>
      </c>
      <c r="U17" s="85">
        <f>Q17+T17</f>
        <v>1</v>
      </c>
      <c r="V17" s="107"/>
      <c r="W17" s="69">
        <f t="array" ref="W17">SUMPRODUCT($Y$22:$Y$27*($T$22:$T$27=$D17)*ISNUMBER(MATCH($U$22:$U$27,IF($U$14:$U$17=$U17,$D$14:$D$17,""),0)))+SUMPRODUCT($Z$22:$Z$27*($U$22:$U$27=$D17)*ISNUMBER(MATCH($T$22:$T$27,IF($U$14:$U$17=$U17,$D$14:$D$17,""),0)))</f>
        <v>0</v>
      </c>
      <c r="X17" s="69">
        <f>COUNTIFS($W$14:$W$17,"&gt;"&amp;$W17,$U$14:$U$17,"="&amp;$U17)</f>
        <v>0</v>
      </c>
      <c r="Y17" s="85">
        <f>U17+X17</f>
        <v>1</v>
      </c>
      <c r="Z17" s="105"/>
      <c r="AA17" s="69">
        <f t="array" ref="AA17">SUMPRODUCT($AA$22:$AA$27*($T$22:$T$27=$D17)*ISNUMBER(MATCH($U$22:$U$27,IF($U$14:$U$17=$U17,$D$14:$D$17,""),0)))+SUMPRODUCT(-$AA$22:$AA$27*($U$22:$U$27=$D17)*ISNUMBER(MATCH($T$22:$T$27,IF($U$14:$U$17=$U17,$D$14:$D$17,""),0)))</f>
        <v>0</v>
      </c>
      <c r="AB17" s="69">
        <f>COUNTIFS($AA$14:$AA$17,"&gt;"&amp;$AA17,$Y$14:$Y$17,"="&amp;$Y17)</f>
        <v>0</v>
      </c>
      <c r="AC17" s="85">
        <f>Y17+AB17</f>
        <v>1</v>
      </c>
      <c r="AD17" s="105"/>
      <c r="AE17" s="69">
        <f t="array" ref="AE17">SUMPRODUCT($AB$22:$AB$27*($T$22:$T$27=$D17)*ISNUMBER(MATCH($U$22:$U$27,IF($U$14:$U$17=$U17,$D$14:$D$17,""),0)))+SUMPRODUCT($AC$22:$AC$27*($U$22:$U$27=$D17)*ISNUMBER(MATCH($T$22:$T$27,IF($U$14:$U$17=$U17,$D$14:$D$17,""),0)))</f>
        <v>0</v>
      </c>
      <c r="AF17" s="69">
        <f>COUNTIFS($AE$14:$AE$17,"&gt;"&amp;$AE17,$AC$14:$AC$17,"="&amp;$AC17)</f>
        <v>0</v>
      </c>
      <c r="AG17" s="85">
        <f>AC17+AF17</f>
        <v>1</v>
      </c>
      <c r="AH17" s="107"/>
      <c r="AI17" s="70">
        <f>COUNTIFS($J$5:$J$8,"&gt;"&amp;$J8,$AG$14:$AG$17,"="&amp;$AG17)</f>
        <v>0</v>
      </c>
      <c r="AJ17" s="85">
        <f>AG17+AI17</f>
        <v>1</v>
      </c>
      <c r="AK17" s="105"/>
      <c r="AL17" s="70">
        <f>COUNTIFS($H$5:$H$8,"&gt;"&amp;$H8,$AJ$14:$AJ$17,"="&amp;$AJ17)</f>
        <v>0</v>
      </c>
      <c r="AM17" s="85">
        <f>AJ17+AL17</f>
        <v>1</v>
      </c>
      <c r="AN17" s="105"/>
      <c r="AO17" s="70">
        <f>COUNTIFS($P$5:$P$8,"&gt;"&amp;$P8,$AM$14:$AM$17,"="&amp;$AM17)</f>
        <v>0</v>
      </c>
      <c r="AP17" s="85">
        <f>AM17+AO17</f>
        <v>1</v>
      </c>
      <c r="AQ17" s="105"/>
      <c r="AR17" s="70">
        <f>COUNTIFS($R$5:$R$8,"&gt;"&amp;$R8,$AP$14:$AP$17,"="&amp;$AP17)</f>
        <v>0</v>
      </c>
      <c r="AS17" s="85">
        <f>AP17+AR17</f>
        <v>1</v>
      </c>
      <c r="AT17" s="105"/>
      <c r="AV17" s="114" t="b">
        <f>AND($AU8,$AV8)</f>
        <v>0</v>
      </c>
      <c r="AX17" s="70"/>
      <c r="AY17" s="114">
        <f>IFERROR(INDEX($E$14:$E$17,IF($I17=$AX$14,$C17,99)),0)</f>
        <v>4</v>
      </c>
      <c r="AZ17" s="118" t="str">
        <v>Tsjechië</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Mexico</v>
      </c>
      <c r="M21" s="143" t="str">
        <v>Zuid-Korea</v>
      </c>
      <c r="N21" s="143" t="str">
        <v>Zuid-Afrika</v>
      </c>
      <c r="O21" s="144" t="str">
        <v>Tsjechië</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Mexico</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1</v>
      </c>
      <c r="T22" s="159" t="str">
        <f>VLOOKUP(S22,Speelschema!A$7:H$78,6,FALSE)</f>
        <v>Mexico</v>
      </c>
      <c r="U22" s="160" t="str">
        <f>VLOOKUP(S22,Speelschema!A$7:I$78,9,FALSE)</f>
        <v>Zuid-Afrika</v>
      </c>
      <c r="V22" s="160" t="str">
        <f>IF(ISNUMBER(VLOOKUP(S22,Speelschema!A$7:H$78,7,FALSE)),VLOOKUP(S22,Speelschema!A$7:H$78,7,FALSE),"")</f>
        <v/>
      </c>
      <c r="W22" s="160" t="str">
        <f>IF(ISNUMBER(VLOOKUP(S22,Speelschema!A$7:H$78,8,FALSE)),VLOOKUP(S22,Speelschema!A$7:H$78,8,FALSE),"")</f>
        <v/>
      </c>
      <c r="X22" s="161">
        <f t="shared" ref="X22:X27" si="4">IF(AND(T22&lt;&gt;"",U22&lt;&gt;"",T22&lt;&gt;U22,V22&lt;&gt;"",W22&lt;&gt;""),1,0)</f>
        <v>0</v>
      </c>
      <c r="Y22" s="162">
        <f t="shared" ref="Y22:Y27" si="5">IF($X22=0,0,IF($V22&gt;$W22,3,IF($V22=$W22,1,0)))</f>
        <v>0</v>
      </c>
      <c r="Z22" s="163">
        <f t="shared" ref="Z22:Z27" si="6">IF($X22=0,0,IF($V22&lt;$W22,3,IF($V22=$W22,1,0)))</f>
        <v>0</v>
      </c>
      <c r="AA22" s="164">
        <f t="shared" ref="AA22:AA27" si="7">IF(OR(V22="",W22=""),0,V22-W22)</f>
        <v>0</v>
      </c>
      <c r="AB22" s="165">
        <f t="shared" ref="AB22:AB27" si="8">IF(OR(V22="",W22=""),0,V22)</f>
        <v>0</v>
      </c>
      <c r="AC22" s="166">
        <f t="shared" ref="AC22:AC27" si="9">IF(OR(V22="",W22=""),0,W22)</f>
        <v>0</v>
      </c>
      <c r="AD22" s="167" t="str">
        <f t="shared" ref="AD22:AD27" si="10">T22&amp;U22</f>
        <v>MexicoZuid-Afrika</v>
      </c>
      <c r="AE22" s="168" t="str">
        <f t="shared" ref="AE22:AE27" si="11">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IF($L$9=0,$D6,INDEX($D$5:$D$8,MATCH($C6,$E$14:$E$17,0)))</f>
        <v>Zuid-Korea</v>
      </c>
      <c r="E23" s="171">
        <f>VLOOKUP($D23,$D$5:$K$8,8,0)</f>
        <v>0</v>
      </c>
      <c r="F23" s="69">
        <f>VLOOKUP($D23,$D$5:$K$8,5,0)</f>
        <v>0</v>
      </c>
      <c r="G23" s="172">
        <f>VLOOKUP($D23,$D$5:$K$8,6,0)</f>
        <v>0</v>
      </c>
      <c r="H23" s="171">
        <f>VLOOKUP($D23,$D$5:$O$8,9,0)</f>
        <v>0</v>
      </c>
      <c r="I23" s="69">
        <f>VLOOKUP($D23,$D$5:$O$8,10,0)</f>
        <v>0</v>
      </c>
      <c r="J23" s="69">
        <f>VLOOKUP($D23,$D$5:$O$8,11,0)</f>
        <v>0</v>
      </c>
      <c r="K23" s="172">
        <f>VLOOKUP($D23,$D$5:$O$8,12,0)</f>
        <v>0</v>
      </c>
      <c r="L23" s="152" t="str">
        <v/>
      </c>
      <c r="M23" s="153" t="str">
        <v/>
      </c>
      <c r="N23" s="69" t="str">
        <v/>
      </c>
      <c r="O23" s="154" t="str">
        <v/>
      </c>
      <c r="P23" s="87" t="b">
        <f>OR($E23&gt;0,$G23&gt;0)</f>
        <v>0</v>
      </c>
      <c r="Q23" s="87" t="b">
        <v>0</v>
      </c>
      <c r="R23" s="69">
        <f>VLOOKUP($D23,$D$5:$Q$8,14,0)</f>
        <v>25</v>
      </c>
      <c r="S23" s="173">
        <v>2</v>
      </c>
      <c r="T23" s="159" t="str">
        <f>VLOOKUP(S23,Speelschema!A$7:H$78,6,FALSE)</f>
        <v>Zuid-Korea</v>
      </c>
      <c r="U23" s="160" t="str">
        <f>VLOOKUP(S23,Speelschema!A$7:I$78,9,FALSE)</f>
        <v>Tsjechië</v>
      </c>
      <c r="V23" s="160" t="str">
        <f>IF(ISNUMBER(VLOOKUP(S23,Speelschema!A$7:H$78,7,FALSE)),VLOOKUP(S23,Speelschema!A$7:H$78,7,FALSE),"")</f>
        <v/>
      </c>
      <c r="W23" s="160" t="str">
        <f>IF(ISNUMBER(VLOOKUP(S23,Speelschema!A$7:H$78,8,FALSE)),VLOOKUP(S23,Speelschema!A$7:H$78,8,FALSE),"")</f>
        <v/>
      </c>
      <c r="X23" s="69">
        <f t="shared" si="4"/>
        <v>0</v>
      </c>
      <c r="Y23" s="174">
        <f t="shared" si="5"/>
        <v>0</v>
      </c>
      <c r="Z23" s="69">
        <f t="shared" si="6"/>
        <v>0</v>
      </c>
      <c r="AA23" s="175">
        <f t="shared" si="7"/>
        <v>0</v>
      </c>
      <c r="AB23" s="176">
        <f t="shared" si="8"/>
        <v>0</v>
      </c>
      <c r="AC23" s="177">
        <f t="shared" si="9"/>
        <v>0</v>
      </c>
      <c r="AD23" s="178" t="str">
        <f t="shared" si="10"/>
        <v>Zuid-KoreaTsjechië</v>
      </c>
      <c r="AE23" s="179" t="str">
        <f t="shared" si="11"/>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IF($L$9=0,$D7,INDEX($D$5:$D$8,MATCH($C7,$E$14:$E$17,0)))</f>
        <v>Zuid-Afrika</v>
      </c>
      <c r="E24" s="171">
        <f>VLOOKUP($D24,$D$5:$K$8,8,0)</f>
        <v>0</v>
      </c>
      <c r="F24" s="69">
        <f>VLOOKUP($D24,$D$5:$K$8,5,0)</f>
        <v>0</v>
      </c>
      <c r="G24" s="172">
        <f>VLOOKUP($D24,$D$5:$K$8,6,0)</f>
        <v>0</v>
      </c>
      <c r="H24" s="171">
        <f>VLOOKUP($D24,$D$5:$O$8,9,0)</f>
        <v>0</v>
      </c>
      <c r="I24" s="69">
        <f>VLOOKUP($D24,$D$5:$O$8,10,0)</f>
        <v>0</v>
      </c>
      <c r="J24" s="69">
        <f>VLOOKUP($D24,$D$5:$O$8,11,0)</f>
        <v>0</v>
      </c>
      <c r="K24" s="172">
        <f>VLOOKUP($D24,$D$5:$O$8,12,0)</f>
        <v>0</v>
      </c>
      <c r="L24" s="152" t="str">
        <v/>
      </c>
      <c r="M24" s="69" t="str">
        <v/>
      </c>
      <c r="N24" s="153" t="str">
        <v/>
      </c>
      <c r="O24" s="154" t="str">
        <v/>
      </c>
      <c r="P24" s="87" t="b">
        <f>OR($E24&gt;0,$G24&gt;0)</f>
        <v>0</v>
      </c>
      <c r="Q24" s="87" t="b">
        <v>0</v>
      </c>
      <c r="R24" s="69">
        <f>VLOOKUP($D24,$D$5:$Q$8,14,0)</f>
        <v>60</v>
      </c>
      <c r="S24" s="173">
        <v>25</v>
      </c>
      <c r="T24" s="159" t="str">
        <f>VLOOKUP(S24,Speelschema!A$7:H$78,6,FALSE)</f>
        <v>Tsjechië</v>
      </c>
      <c r="U24" s="160" t="str">
        <f>VLOOKUP(S24,Speelschema!A$7:I$78,9,FALSE)</f>
        <v>Zuid-Afrika</v>
      </c>
      <c r="V24" s="160" t="str">
        <f>IF(ISNUMBER(VLOOKUP(S24,Speelschema!A$7:H$78,7,FALSE)),VLOOKUP(S24,Speelschema!A$7:H$78,7,FALSE),"")</f>
        <v/>
      </c>
      <c r="W24" s="160" t="str">
        <f>IF(ISNUMBER(VLOOKUP(S24,Speelschema!A$7:H$78,8,FALSE)),VLOOKUP(S24,Speelschema!A$7:H$78,8,FALSE),"")</f>
        <v/>
      </c>
      <c r="X24" s="69">
        <f t="shared" si="4"/>
        <v>0</v>
      </c>
      <c r="Y24" s="174">
        <f t="shared" si="5"/>
        <v>0</v>
      </c>
      <c r="Z24" s="69">
        <f t="shared" si="6"/>
        <v>0</v>
      </c>
      <c r="AA24" s="175">
        <f t="shared" si="7"/>
        <v>0</v>
      </c>
      <c r="AB24" s="176">
        <f t="shared" si="8"/>
        <v>0</v>
      </c>
      <c r="AC24" s="177">
        <f t="shared" si="9"/>
        <v>0</v>
      </c>
      <c r="AD24" s="178" t="str">
        <f t="shared" si="10"/>
        <v>TsjechiëZuid-Afrika</v>
      </c>
      <c r="AE24" s="179" t="str">
        <f t="shared" si="11"/>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IF($L$9=0,$D8,INDEX($D$5:$D$8,MATCH($C8,$E$14:$E$17,0)))</f>
        <v>Tsjechië</v>
      </c>
      <c r="E25" s="181">
        <f>VLOOKUP($D25,$D$5:$K$8,8,0)</f>
        <v>0</v>
      </c>
      <c r="F25" s="156">
        <f>VLOOKUP($D25,$D$5:$K$8,5,0)</f>
        <v>0</v>
      </c>
      <c r="G25" s="182">
        <f>VLOOKUP($D25,$D$5:$K$8,6,0)</f>
        <v>0</v>
      </c>
      <c r="H25" s="181">
        <f>VLOOKUP($D25,$D$5:$O$8,9,0)</f>
        <v>0</v>
      </c>
      <c r="I25" s="156">
        <f>VLOOKUP($D25,$D$5:$O$8,10,0)</f>
        <v>0</v>
      </c>
      <c r="J25" s="156">
        <f>VLOOKUP($D25,$D$5:$O$8,11,0)</f>
        <v>0</v>
      </c>
      <c r="K25" s="182">
        <f>VLOOKUP($D25,$D$5:$O$8,12,0)</f>
        <v>0</v>
      </c>
      <c r="L25" s="155" t="str">
        <v/>
      </c>
      <c r="M25" s="156" t="str">
        <v/>
      </c>
      <c r="N25" s="156" t="str">
        <v/>
      </c>
      <c r="O25" s="157" t="str">
        <v/>
      </c>
      <c r="P25" s="87" t="b">
        <f>OR($E25&gt;0,$G25&gt;0)</f>
        <v>0</v>
      </c>
      <c r="Q25" s="87" t="b">
        <v>0</v>
      </c>
      <c r="R25" s="69">
        <f>VLOOKUP($D25,$D$5:$Q$8,14,0)</f>
        <v>41</v>
      </c>
      <c r="S25" s="173">
        <v>28</v>
      </c>
      <c r="T25" s="159" t="str">
        <f>VLOOKUP(S25,Speelschema!A$7:H$78,6,FALSE)</f>
        <v>Mexico</v>
      </c>
      <c r="U25" s="160" t="str">
        <f>VLOOKUP(S25,Speelschema!A$7:I$78,9,FALSE)</f>
        <v>Zuid-Korea</v>
      </c>
      <c r="V25" s="160" t="str">
        <f>IF(ISNUMBER(VLOOKUP(S25,Speelschema!A$7:H$78,7,FALSE)),VLOOKUP(S25,Speelschema!A$7:H$78,7,FALSE),"")</f>
        <v/>
      </c>
      <c r="W25" s="160" t="str">
        <f>IF(ISNUMBER(VLOOKUP(S25,Speelschema!A$7:H$78,8,FALSE)),VLOOKUP(S25,Speelschema!A$7:H$78,8,FALSE),"")</f>
        <v/>
      </c>
      <c r="X25" s="69">
        <f t="shared" si="4"/>
        <v>0</v>
      </c>
      <c r="Y25" s="174">
        <f t="shared" si="5"/>
        <v>0</v>
      </c>
      <c r="Z25" s="69">
        <f t="shared" si="6"/>
        <v>0</v>
      </c>
      <c r="AA25" s="175">
        <f t="shared" si="7"/>
        <v>0</v>
      </c>
      <c r="AB25" s="176">
        <f t="shared" si="8"/>
        <v>0</v>
      </c>
      <c r="AC25" s="177">
        <f t="shared" si="9"/>
        <v>0</v>
      </c>
      <c r="AD25" s="178" t="str">
        <f t="shared" si="10"/>
        <v>MexicoZuid-Korea</v>
      </c>
      <c r="AE25" s="179" t="str">
        <f t="shared" si="11"/>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53</v>
      </c>
      <c r="T26" s="159" t="str">
        <f>VLOOKUP(S26,Speelschema!A$7:H$78,6,FALSE)</f>
        <v>Tsjechië</v>
      </c>
      <c r="U26" s="160" t="str">
        <f>VLOOKUP(S26,Speelschema!A$7:I$78,9,FALSE)</f>
        <v>Mexico</v>
      </c>
      <c r="V26" s="160" t="str">
        <f>IF(ISNUMBER(VLOOKUP(S26,Speelschema!A$7:H$78,7,FALSE)),VLOOKUP(S26,Speelschema!A$7:H$78,7,FALSE),"")</f>
        <v/>
      </c>
      <c r="W26" s="160" t="str">
        <f>IF(ISNUMBER(VLOOKUP(S26,Speelschema!A$7:H$78,8,FALSE)),VLOOKUP(S26,Speelschema!A$7:H$78,8,FALSE),"")</f>
        <v/>
      </c>
      <c r="X26" s="69">
        <f t="shared" si="4"/>
        <v>0</v>
      </c>
      <c r="Y26" s="174">
        <f t="shared" si="5"/>
        <v>0</v>
      </c>
      <c r="Z26" s="69">
        <f t="shared" si="6"/>
        <v>0</v>
      </c>
      <c r="AA26" s="175">
        <f t="shared" si="7"/>
        <v>0</v>
      </c>
      <c r="AB26" s="176">
        <f t="shared" si="8"/>
        <v>0</v>
      </c>
      <c r="AC26" s="177">
        <f t="shared" si="9"/>
        <v>0</v>
      </c>
      <c r="AD26" s="178" t="str">
        <f t="shared" si="10"/>
        <v>TsjechiëMexico</v>
      </c>
      <c r="AE26" s="179" t="str">
        <f t="shared" si="11"/>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54</v>
      </c>
      <c r="T27" s="159" t="str">
        <f>VLOOKUP(S27,Speelschema!A$7:H$78,6,FALSE)</f>
        <v>Zuid-Afrika</v>
      </c>
      <c r="U27" s="160" t="str">
        <f>VLOOKUP(S27,Speelschema!A$7:I$78,9,FALSE)</f>
        <v>Zuid-Korea</v>
      </c>
      <c r="V27" s="160" t="str">
        <f>IF(ISNUMBER(VLOOKUP(S27,Speelschema!A$7:H$78,7,FALSE)),VLOOKUP(S27,Speelschema!A$7:H$78,7,FALSE),"")</f>
        <v/>
      </c>
      <c r="W27" s="160" t="str">
        <f>IF(ISNUMBER(VLOOKUP(S27,Speelschema!A$7:H$78,8,FALSE)),VLOOKUP(S27,Speelschema!A$7:H$78,8,FALSE),"")</f>
        <v/>
      </c>
      <c r="X27" s="185">
        <f t="shared" si="4"/>
        <v>0</v>
      </c>
      <c r="Y27" s="186">
        <f t="shared" si="5"/>
        <v>0</v>
      </c>
      <c r="Z27" s="185">
        <f t="shared" si="6"/>
        <v>0</v>
      </c>
      <c r="AA27" s="187">
        <f t="shared" si="7"/>
        <v>0</v>
      </c>
      <c r="AB27" s="188">
        <f t="shared" si="8"/>
        <v>0</v>
      </c>
      <c r="AC27" s="189">
        <f t="shared" si="9"/>
        <v>0</v>
      </c>
      <c r="AD27" s="190" t="str">
        <f t="shared" si="10"/>
        <v>Zuid-AfrikaZuid-Korea</v>
      </c>
      <c r="AE27" s="191" t="str">
        <f t="shared" si="11"/>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12">U22&amp;T22</f>
        <v>Zuid-AfrikaMexico</v>
      </c>
      <c r="AE28" s="179" t="str">
        <f t="shared" ref="AE28:AE33" si="13">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12"/>
        <v>TsjechiëZuid-Korea</v>
      </c>
      <c r="AE29" s="179" t="str">
        <f t="shared" si="13"/>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12"/>
        <v>Zuid-AfrikaTsjechië</v>
      </c>
      <c r="AE30" s="179" t="str">
        <f t="shared" si="13"/>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12"/>
        <v>Zuid-KoreaMexico</v>
      </c>
      <c r="AE31" s="179" t="str">
        <f t="shared" si="13"/>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12"/>
        <v>MexicoTsjechië</v>
      </c>
      <c r="AE32" s="179" t="str">
        <f t="shared" si="13"/>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12"/>
        <v>Zuid-KoreaZuid-Afrika</v>
      </c>
      <c r="AE33" s="191" t="str">
        <f t="shared" si="13"/>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78DEE4-6E7B-45E4-8DCC-AFBE4E32B5E3}">
  <dimension ref="B1:CH34"/>
  <sheetViews>
    <sheetView topLeftCell="B1"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Speelschema!U14</f>
        <v>Canada</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Speelschema!U15</f>
        <v>Qatar</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Speelschema!U16</f>
        <v>Zwitserland</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Speelschema!U17</f>
        <v>Bosnië &amp; Herzegovina</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Canada</v>
      </c>
      <c r="BF13" s="101" t="str">
        <v>Qatar</v>
      </c>
      <c r="BG13" s="101" t="str">
        <v>Zwitserland</v>
      </c>
      <c r="BH13" s="102" t="str">
        <v>Bosnië &amp; Herzegovina</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Canada</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Canada</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Qatar</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Qatar</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Zwitserland</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Zwitserland</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Bosnië &amp; Herzegovina</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Bosnië &amp; Herzegovina</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Canada</v>
      </c>
      <c r="M21" s="143" t="str">
        <v>Qatar</v>
      </c>
      <c r="N21" s="143" t="str">
        <v>Zwitserland</v>
      </c>
      <c r="O21" s="144" t="str">
        <v>Bosnië &amp; Herzegovina</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Canada</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3</v>
      </c>
      <c r="T22" s="159" t="str">
        <f>VLOOKUP(S22,Speelschema!A$7:H$78,6,FALSE)</f>
        <v>Canada</v>
      </c>
      <c r="U22" s="160" t="str">
        <f>VLOOKUP(S22,Speelschema!A$7:I$78,9,FALSE)</f>
        <v>Bosnië &amp; Herzegovina</v>
      </c>
      <c r="V22" s="160" t="str">
        <f>IF(ISNUMBER(VLOOKUP(S22,Speelschema!A$7:H$78,7,FALSE)),VLOOKUP(S22,Speelschema!A$7:H$78,7,FALSE),"")</f>
        <v/>
      </c>
      <c r="W22" s="160" t="str">
        <f>IF(ISNUMBER(VLOOKUP(S22,Speelschema!A$7:H$78,8,FALSE)),VLOOKUP(S22,Speelschema!A$7:H$78,8,FALSE),"")</f>
        <v/>
      </c>
      <c r="X22" s="161">
        <f t="shared" ref="X22:X27" si="27">IF(AND(T22&lt;&gt;"",U22&lt;&gt;"",T22&lt;&gt;U22,V22&lt;&gt;"",W22&lt;&gt;""),1,0)</f>
        <v>0</v>
      </c>
      <c r="Y22" s="162">
        <f t="shared" ref="Y22:Y27" si="28">IF($X22=0,0,IF($V22&gt;$W22,3,IF($V22=$W22,1,0)))</f>
        <v>0</v>
      </c>
      <c r="Z22" s="163">
        <f t="shared" ref="Z22:Z27" si="29">IF($X22=0,0,IF($V22&lt;$W22,3,IF($V22=$W22,1,0)))</f>
        <v>0</v>
      </c>
      <c r="AA22" s="164">
        <f t="shared" ref="AA22:AA27" si="30">IF(OR(V22="",W22=""),0,V22-W22)</f>
        <v>0</v>
      </c>
      <c r="AB22" s="165">
        <f t="shared" ref="AB22:AB27" si="31">IF(OR(V22="",W22=""),0,V22)</f>
        <v>0</v>
      </c>
      <c r="AC22" s="166">
        <f t="shared" ref="AC22:AC27" si="32">IF(OR(V22="",W22=""),0,W22)</f>
        <v>0</v>
      </c>
      <c r="AD22" s="167" t="str">
        <f t="shared" ref="AD22:AD27" si="33">T22&amp;U22</f>
        <v>CanadaBosnië &amp; Herzegovina</v>
      </c>
      <c r="AE22" s="168" t="str">
        <f t="shared" ref="AE22:AE27" si="34">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5">IF($L$9=0,$D6,INDEX($D$5:$D$8,MATCH($C6,$E$14:$E$17,0)))</f>
        <v>Qatar</v>
      </c>
      <c r="E23" s="171">
        <f t="shared" ref="E23:E25" si="36">VLOOKUP($D23,$D$5:$K$8,8,0)</f>
        <v>0</v>
      </c>
      <c r="F23" s="69">
        <f t="shared" ref="F23:F25" si="37">VLOOKUP($D23,$D$5:$K$8,5,0)</f>
        <v>0</v>
      </c>
      <c r="G23" s="172">
        <f t="shared" ref="G23:G25" si="38">VLOOKUP($D23,$D$5:$K$8,6,0)</f>
        <v>0</v>
      </c>
      <c r="H23" s="171">
        <f t="shared" ref="H23:H25" si="39">VLOOKUP($D23,$D$5:$O$8,9,0)</f>
        <v>0</v>
      </c>
      <c r="I23" s="69">
        <f t="shared" ref="I23:I25" si="40">VLOOKUP($D23,$D$5:$O$8,10,0)</f>
        <v>0</v>
      </c>
      <c r="J23" s="69">
        <f t="shared" ref="J23:J25" si="41">VLOOKUP($D23,$D$5:$O$8,11,0)</f>
        <v>0</v>
      </c>
      <c r="K23" s="172">
        <f t="shared" ref="K23:K25" si="42">VLOOKUP($D23,$D$5:$O$8,12,0)</f>
        <v>0</v>
      </c>
      <c r="L23" s="152" t="str">
        <v/>
      </c>
      <c r="M23" s="153" t="str">
        <v/>
      </c>
      <c r="N23" s="69" t="str">
        <v/>
      </c>
      <c r="O23" s="154" t="str">
        <v/>
      </c>
      <c r="P23" s="87" t="b">
        <f t="shared" ref="P23:P25" si="43">OR($E23&gt;0,$G23&gt;0)</f>
        <v>0</v>
      </c>
      <c r="Q23" s="87" t="b">
        <v>0</v>
      </c>
      <c r="R23" s="69">
        <f t="shared" ref="R23:R25" si="44">VLOOKUP($D23,$D$5:$Q$8,14,0)</f>
        <v>25</v>
      </c>
      <c r="S23" s="173">
        <v>5</v>
      </c>
      <c r="T23" s="159" t="str">
        <f>VLOOKUP(S23,Speelschema!A$7:H$78,6,FALSE)</f>
        <v>Qatar</v>
      </c>
      <c r="U23" s="160" t="str">
        <f>VLOOKUP(S23,Speelschema!A$7:I$78,9,FALSE)</f>
        <v>Zwitserland</v>
      </c>
      <c r="V23" s="160" t="str">
        <f>IF(ISNUMBER(VLOOKUP(S23,Speelschema!A$7:H$78,7,FALSE)),VLOOKUP(S23,Speelschema!A$7:H$78,7,FALSE),"")</f>
        <v/>
      </c>
      <c r="W23" s="160" t="str">
        <f>IF(ISNUMBER(VLOOKUP(S23,Speelschema!A$7:H$78,8,FALSE)),VLOOKUP(S23,Speelschema!A$7:H$78,8,FALSE),"")</f>
        <v/>
      </c>
      <c r="X23" s="69">
        <f t="shared" si="27"/>
        <v>0</v>
      </c>
      <c r="Y23" s="174">
        <f t="shared" si="28"/>
        <v>0</v>
      </c>
      <c r="Z23" s="69">
        <f t="shared" si="29"/>
        <v>0</v>
      </c>
      <c r="AA23" s="175">
        <f t="shared" si="30"/>
        <v>0</v>
      </c>
      <c r="AB23" s="176">
        <f t="shared" si="31"/>
        <v>0</v>
      </c>
      <c r="AC23" s="177">
        <f t="shared" si="32"/>
        <v>0</v>
      </c>
      <c r="AD23" s="178" t="str">
        <f t="shared" si="33"/>
        <v>QatarZwitserland</v>
      </c>
      <c r="AE23" s="179" t="str">
        <f t="shared" si="34"/>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5"/>
        <v>Zwitserland</v>
      </c>
      <c r="E24" s="171">
        <f t="shared" si="36"/>
        <v>0</v>
      </c>
      <c r="F24" s="69">
        <f t="shared" si="37"/>
        <v>0</v>
      </c>
      <c r="G24" s="172">
        <f t="shared" si="38"/>
        <v>0</v>
      </c>
      <c r="H24" s="171">
        <f t="shared" si="39"/>
        <v>0</v>
      </c>
      <c r="I24" s="69">
        <f t="shared" si="40"/>
        <v>0</v>
      </c>
      <c r="J24" s="69">
        <f t="shared" si="41"/>
        <v>0</v>
      </c>
      <c r="K24" s="172">
        <f t="shared" si="42"/>
        <v>0</v>
      </c>
      <c r="L24" s="152" t="str">
        <v/>
      </c>
      <c r="M24" s="69" t="str">
        <v/>
      </c>
      <c r="N24" s="153" t="str">
        <v/>
      </c>
      <c r="O24" s="154" t="str">
        <v/>
      </c>
      <c r="P24" s="87" t="b">
        <f t="shared" si="43"/>
        <v>0</v>
      </c>
      <c r="Q24" s="87" t="b">
        <v>0</v>
      </c>
      <c r="R24" s="69">
        <f t="shared" si="44"/>
        <v>60</v>
      </c>
      <c r="S24" s="173">
        <v>26</v>
      </c>
      <c r="T24" s="159" t="str">
        <f>VLOOKUP(S24,Speelschema!A$7:H$78,6,FALSE)</f>
        <v>Zwitserland</v>
      </c>
      <c r="U24" s="160" t="str">
        <f>VLOOKUP(S24,Speelschema!A$7:I$78,9,FALSE)</f>
        <v>Bosnië &amp; Herzegovina</v>
      </c>
      <c r="V24" s="160" t="str">
        <f>IF(ISNUMBER(VLOOKUP(S24,Speelschema!A$7:H$78,7,FALSE)),VLOOKUP(S24,Speelschema!A$7:H$78,7,FALSE),"")</f>
        <v/>
      </c>
      <c r="W24" s="160" t="str">
        <f>IF(ISNUMBER(VLOOKUP(S24,Speelschema!A$7:H$78,8,FALSE)),VLOOKUP(S24,Speelschema!A$7:H$78,8,FALSE),"")</f>
        <v/>
      </c>
      <c r="X24" s="69">
        <f t="shared" si="27"/>
        <v>0</v>
      </c>
      <c r="Y24" s="174">
        <f t="shared" si="28"/>
        <v>0</v>
      </c>
      <c r="Z24" s="69">
        <f t="shared" si="29"/>
        <v>0</v>
      </c>
      <c r="AA24" s="175">
        <f t="shared" si="30"/>
        <v>0</v>
      </c>
      <c r="AB24" s="176">
        <f t="shared" si="31"/>
        <v>0</v>
      </c>
      <c r="AC24" s="177">
        <f t="shared" si="32"/>
        <v>0</v>
      </c>
      <c r="AD24" s="178" t="str">
        <f t="shared" si="33"/>
        <v>ZwitserlandBosnië &amp; Herzegovina</v>
      </c>
      <c r="AE24" s="179" t="str">
        <f t="shared" si="34"/>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5"/>
        <v>Bosnië &amp; Herzegovina</v>
      </c>
      <c r="E25" s="181">
        <f t="shared" si="36"/>
        <v>0</v>
      </c>
      <c r="F25" s="156">
        <f t="shared" si="37"/>
        <v>0</v>
      </c>
      <c r="G25" s="182">
        <f t="shared" si="38"/>
        <v>0</v>
      </c>
      <c r="H25" s="181">
        <f t="shared" si="39"/>
        <v>0</v>
      </c>
      <c r="I25" s="156">
        <f t="shared" si="40"/>
        <v>0</v>
      </c>
      <c r="J25" s="156">
        <f t="shared" si="41"/>
        <v>0</v>
      </c>
      <c r="K25" s="182">
        <f t="shared" si="42"/>
        <v>0</v>
      </c>
      <c r="L25" s="155" t="str">
        <v/>
      </c>
      <c r="M25" s="156" t="str">
        <v/>
      </c>
      <c r="N25" s="156" t="str">
        <v/>
      </c>
      <c r="O25" s="157" t="str">
        <v/>
      </c>
      <c r="P25" s="87" t="b">
        <f t="shared" si="43"/>
        <v>0</v>
      </c>
      <c r="Q25" s="87" t="b">
        <v>0</v>
      </c>
      <c r="R25" s="69">
        <f t="shared" si="44"/>
        <v>41</v>
      </c>
      <c r="S25" s="173">
        <v>27</v>
      </c>
      <c r="T25" s="159" t="str">
        <f>VLOOKUP(S25,Speelschema!A$7:H$78,6,FALSE)</f>
        <v>Canada</v>
      </c>
      <c r="U25" s="160" t="str">
        <f>VLOOKUP(S25,Speelschema!A$7:I$78,9,FALSE)</f>
        <v>Qatar</v>
      </c>
      <c r="V25" s="160" t="str">
        <f>IF(ISNUMBER(VLOOKUP(S25,Speelschema!A$7:H$78,7,FALSE)),VLOOKUP(S25,Speelschema!A$7:H$78,7,FALSE),"")</f>
        <v/>
      </c>
      <c r="W25" s="160" t="str">
        <f>IF(ISNUMBER(VLOOKUP(S25,Speelschema!A$7:H$78,8,FALSE)),VLOOKUP(S25,Speelschema!A$7:H$78,8,FALSE),"")</f>
        <v/>
      </c>
      <c r="X25" s="69">
        <f t="shared" si="27"/>
        <v>0</v>
      </c>
      <c r="Y25" s="174">
        <f t="shared" si="28"/>
        <v>0</v>
      </c>
      <c r="Z25" s="69">
        <f t="shared" si="29"/>
        <v>0</v>
      </c>
      <c r="AA25" s="175">
        <f t="shared" si="30"/>
        <v>0</v>
      </c>
      <c r="AB25" s="176">
        <f t="shared" si="31"/>
        <v>0</v>
      </c>
      <c r="AC25" s="177">
        <f t="shared" si="32"/>
        <v>0</v>
      </c>
      <c r="AD25" s="178" t="str">
        <f t="shared" si="33"/>
        <v>CanadaQatar</v>
      </c>
      <c r="AE25" s="179" t="str">
        <f t="shared" si="34"/>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49</v>
      </c>
      <c r="T26" s="159" t="str">
        <f>VLOOKUP(S26,Speelschema!A$7:H$78,6,FALSE)</f>
        <v>Zwitserland</v>
      </c>
      <c r="U26" s="160" t="str">
        <f>VLOOKUP(S26,Speelschema!A$7:I$78,9,FALSE)</f>
        <v>Canada</v>
      </c>
      <c r="V26" s="160" t="str">
        <f>IF(ISNUMBER(VLOOKUP(S26,Speelschema!A$7:H$78,7,FALSE)),VLOOKUP(S26,Speelschema!A$7:H$78,7,FALSE),"")</f>
        <v/>
      </c>
      <c r="W26" s="160" t="str">
        <f>IF(ISNUMBER(VLOOKUP(S26,Speelschema!A$7:H$78,8,FALSE)),VLOOKUP(S26,Speelschema!A$7:H$78,8,FALSE),"")</f>
        <v/>
      </c>
      <c r="X26" s="69">
        <f t="shared" si="27"/>
        <v>0</v>
      </c>
      <c r="Y26" s="174">
        <f t="shared" si="28"/>
        <v>0</v>
      </c>
      <c r="Z26" s="69">
        <f t="shared" si="29"/>
        <v>0</v>
      </c>
      <c r="AA26" s="175">
        <f t="shared" si="30"/>
        <v>0</v>
      </c>
      <c r="AB26" s="176">
        <f t="shared" si="31"/>
        <v>0</v>
      </c>
      <c r="AC26" s="177">
        <f t="shared" si="32"/>
        <v>0</v>
      </c>
      <c r="AD26" s="178" t="str">
        <f t="shared" si="33"/>
        <v>ZwitserlandCanada</v>
      </c>
      <c r="AE26" s="179" t="str">
        <f t="shared" si="34"/>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50</v>
      </c>
      <c r="T27" s="159" t="str">
        <f>VLOOKUP(S27,Speelschema!A$7:H$78,6,FALSE)</f>
        <v>Bosnië &amp; Herzegovina</v>
      </c>
      <c r="U27" s="160" t="str">
        <f>VLOOKUP(S27,Speelschema!A$7:I$78,9,FALSE)</f>
        <v>Qatar</v>
      </c>
      <c r="V27" s="160" t="str">
        <f>IF(ISNUMBER(VLOOKUP(S27,Speelschema!A$7:H$78,7,FALSE)),VLOOKUP(S27,Speelschema!A$7:H$78,7,FALSE),"")</f>
        <v/>
      </c>
      <c r="W27" s="160" t="str">
        <f>IF(ISNUMBER(VLOOKUP(S27,Speelschema!A$7:H$78,8,FALSE)),VLOOKUP(S27,Speelschema!A$7:H$78,8,FALSE),"")</f>
        <v/>
      </c>
      <c r="X27" s="185">
        <f t="shared" si="27"/>
        <v>0</v>
      </c>
      <c r="Y27" s="186">
        <f t="shared" si="28"/>
        <v>0</v>
      </c>
      <c r="Z27" s="185">
        <f t="shared" si="29"/>
        <v>0</v>
      </c>
      <c r="AA27" s="187">
        <f t="shared" si="30"/>
        <v>0</v>
      </c>
      <c r="AB27" s="188">
        <f t="shared" si="31"/>
        <v>0</v>
      </c>
      <c r="AC27" s="189">
        <f t="shared" si="32"/>
        <v>0</v>
      </c>
      <c r="AD27" s="190" t="str">
        <f t="shared" si="33"/>
        <v>Bosnië &amp; HerzegovinaQatar</v>
      </c>
      <c r="AE27" s="191" t="str">
        <f t="shared" si="34"/>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 t="shared" ref="AD28:AD33" si="45">U22&amp;T22</f>
        <v>Bosnië &amp; HerzegovinaCanada</v>
      </c>
      <c r="AE28" s="179" t="str">
        <f t="shared" ref="AE28:AE33" si="46">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 t="shared" si="45"/>
        <v>ZwitserlandQatar</v>
      </c>
      <c r="AE29" s="179" t="str">
        <f t="shared" si="46"/>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si="45"/>
        <v>Bosnië &amp; HerzegovinaZwitserland</v>
      </c>
      <c r="AE30" s="179" t="str">
        <f t="shared" si="46"/>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5"/>
        <v>QatarCanada</v>
      </c>
      <c r="AE31" s="179" t="str">
        <f t="shared" si="46"/>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5"/>
        <v>CanadaZwitserland</v>
      </c>
      <c r="AE32" s="179" t="str">
        <f t="shared" si="46"/>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5"/>
        <v>QatarBosnië &amp; Herzegovina</v>
      </c>
      <c r="AE33" s="191" t="str">
        <f t="shared" si="46"/>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760B4-1B41-46F4-A12F-0A0D1D422FD5}">
  <dimension ref="B1:CH34"/>
  <sheetViews>
    <sheetView zoomScaleNormal="100" workbookViewId="0">
      <selection activeCell="D8" sqref="D8"/>
    </sheetView>
  </sheetViews>
  <sheetFormatPr defaultColWidth="2.6640625" defaultRowHeight="11.4" x14ac:dyDescent="0.2"/>
  <cols>
    <col min="1" max="1" width="2.6640625" style="63"/>
    <col min="2" max="2" width="6.109375" style="63" customWidth="1"/>
    <col min="3" max="3" width="4" style="63" customWidth="1"/>
    <col min="4" max="4" width="15.33203125" style="63" customWidth="1"/>
    <col min="5" max="5" width="5.5546875" style="63" customWidth="1"/>
    <col min="6" max="6" width="6.5546875" style="63" customWidth="1"/>
    <col min="7" max="7" width="6" style="63" customWidth="1"/>
    <col min="8" max="8" width="5.109375" style="63" customWidth="1"/>
    <col min="9" max="9" width="4.6640625" style="63" customWidth="1"/>
    <col min="10" max="10" width="4.88671875" style="63" customWidth="1"/>
    <col min="11" max="11" width="5.5546875" style="63" customWidth="1"/>
    <col min="12" max="12" width="5.33203125" style="63" customWidth="1"/>
    <col min="13" max="14" width="4.88671875" style="63" customWidth="1"/>
    <col min="15" max="15" width="5" style="63" customWidth="1"/>
    <col min="16" max="16" width="7.44140625" style="63" customWidth="1"/>
    <col min="17" max="20" width="4.6640625" style="63" customWidth="1"/>
    <col min="21" max="21" width="7.33203125" style="63" customWidth="1"/>
    <col min="22" max="37" width="4.6640625" style="63" customWidth="1"/>
    <col min="38" max="38" width="5.44140625" style="63" customWidth="1"/>
    <col min="39" max="40" width="4.6640625" style="63" customWidth="1"/>
    <col min="41" max="41" width="6.109375" style="63" customWidth="1"/>
    <col min="42" max="42" width="5.88671875" style="63" customWidth="1"/>
    <col min="43" max="46" width="4.6640625" style="63" customWidth="1"/>
    <col min="47" max="48" width="5.6640625" style="63" customWidth="1"/>
    <col min="49" max="49" width="1.5546875" style="63" customWidth="1"/>
    <col min="50" max="51" width="3.6640625" style="63" customWidth="1"/>
    <col min="52" max="52" width="13.5546875" style="63" customWidth="1"/>
    <col min="53" max="53" width="2.6640625" style="63"/>
    <col min="54" max="54" width="3" style="63" bestFit="1" customWidth="1"/>
    <col min="55" max="55" width="2.6640625" style="63" customWidth="1"/>
    <col min="56" max="56" width="1.33203125" style="63" customWidth="1"/>
    <col min="57" max="60" width="4.6640625" style="63" customWidth="1"/>
    <col min="61" max="62" width="5.6640625" style="63" customWidth="1"/>
    <col min="63" max="64" width="3.6640625" style="63" customWidth="1"/>
    <col min="65" max="65" width="1.6640625" style="63" customWidth="1"/>
    <col min="66" max="66" width="14.33203125" style="63" customWidth="1"/>
    <col min="67" max="67" width="2.6640625" style="63" customWidth="1"/>
    <col min="68" max="69" width="2.6640625" style="63"/>
    <col min="70" max="70" width="1.5546875" style="63" customWidth="1"/>
    <col min="71" max="74" width="4.6640625" style="63" customWidth="1"/>
    <col min="75" max="75" width="5.6640625" style="63" customWidth="1"/>
    <col min="76" max="76" width="3.6640625" style="63" customWidth="1"/>
    <col min="77" max="77" width="1.5546875" style="63" customWidth="1"/>
    <col min="78" max="78" width="14.33203125" style="63" customWidth="1"/>
    <col min="79" max="82" width="2.6640625" style="63"/>
    <col min="83" max="86" width="4.6640625" style="63" customWidth="1"/>
    <col min="87" max="16384" width="2.6640625" style="63"/>
  </cols>
  <sheetData>
    <row r="1" spans="2:86" ht="17.399999999999999" x14ac:dyDescent="0.2">
      <c r="B1" s="62" t="s">
        <v>94</v>
      </c>
    </row>
    <row r="2" spans="2:86" s="64" customFormat="1" x14ac:dyDescent="0.3">
      <c r="C2" s="65"/>
      <c r="F2" s="66"/>
      <c r="G2" s="67"/>
    </row>
    <row r="3" spans="2:86" s="64" customFormat="1" x14ac:dyDescent="0.3">
      <c r="B3" s="68"/>
      <c r="C3" s="69"/>
      <c r="E3" s="66"/>
      <c r="F3" s="70"/>
      <c r="G3" s="66"/>
      <c r="H3" s="69"/>
      <c r="I3" s="69"/>
      <c r="J3" s="69"/>
      <c r="K3" s="69"/>
      <c r="L3" s="69"/>
      <c r="M3" s="69"/>
      <c r="N3" s="69"/>
      <c r="O3" s="69"/>
      <c r="P3" s="197"/>
      <c r="R3" s="71"/>
      <c r="S3" s="68"/>
      <c r="T3" s="68"/>
      <c r="U3" s="71"/>
      <c r="V3" s="68"/>
      <c r="W3" s="68"/>
      <c r="X3" s="71"/>
      <c r="Y3" s="72"/>
      <c r="Z3" s="68"/>
      <c r="AA3" s="68"/>
      <c r="AB3" s="71"/>
      <c r="AC3" s="72"/>
      <c r="AD3" s="68"/>
      <c r="AE3" s="68"/>
      <c r="AF3" s="71"/>
      <c r="AG3" s="72"/>
      <c r="AH3" s="68"/>
      <c r="AI3" s="68"/>
      <c r="AJ3" s="71"/>
      <c r="AK3" s="73"/>
      <c r="AL3" s="68"/>
      <c r="AM3" s="71"/>
      <c r="AZ3" s="74" t="s">
        <v>150</v>
      </c>
    </row>
    <row r="4" spans="2:86" s="64" customFormat="1" ht="13.5" customHeight="1" x14ac:dyDescent="0.3">
      <c r="B4" s="68"/>
      <c r="C4" s="69"/>
      <c r="D4" s="69"/>
      <c r="E4" s="66"/>
      <c r="F4" s="70"/>
      <c r="G4" s="66"/>
      <c r="H4" s="75" t="s">
        <v>43</v>
      </c>
      <c r="I4" s="75" t="s">
        <v>44</v>
      </c>
      <c r="J4" s="75" t="s">
        <v>151</v>
      </c>
      <c r="K4" s="76" t="s">
        <v>152</v>
      </c>
      <c r="L4" s="75" t="s">
        <v>153</v>
      </c>
      <c r="M4" s="76" t="s">
        <v>8</v>
      </c>
      <c r="N4" s="76" t="s">
        <v>13</v>
      </c>
      <c r="O4" s="77" t="s">
        <v>5</v>
      </c>
      <c r="P4" s="198" t="s">
        <v>154</v>
      </c>
      <c r="Q4" s="76" t="s">
        <v>155</v>
      </c>
      <c r="R4" s="75"/>
      <c r="S4" s="72"/>
      <c r="T4" s="68"/>
      <c r="U4" s="78"/>
      <c r="V4" s="68"/>
      <c r="W4" s="68"/>
      <c r="X4" s="78"/>
      <c r="Y4" s="72"/>
      <c r="Z4" s="68"/>
      <c r="AA4" s="68"/>
      <c r="AB4" s="78"/>
      <c r="AC4" s="72"/>
      <c r="AD4" s="68"/>
      <c r="AE4" s="68"/>
      <c r="AF4" s="78"/>
      <c r="AG4" s="72"/>
      <c r="AH4" s="68"/>
      <c r="AI4" s="68"/>
      <c r="AJ4" s="78"/>
      <c r="AK4" s="73"/>
      <c r="AL4" s="68"/>
      <c r="AM4" s="78"/>
      <c r="AO4" s="68"/>
    </row>
    <row r="5" spans="2:86" s="64" customFormat="1" ht="12" x14ac:dyDescent="0.3">
      <c r="B5" s="69"/>
      <c r="C5" s="69">
        <v>1</v>
      </c>
      <c r="D5" s="79" t="str">
        <f>Speelschema!U20</f>
        <v>Haïti</v>
      </c>
      <c r="E5" s="80"/>
      <c r="F5" s="81"/>
      <c r="G5" s="70"/>
      <c r="H5" s="69">
        <f>SUMIFS($V$22:$V$27,$T$22:$T$27,$D5)+SUMIFS($W$22:$W$27,$U$22:$U$27,$D5)</f>
        <v>0</v>
      </c>
      <c r="I5" s="69">
        <f>SUMIFS($W$22:$W$27,$T$22:$T$27,$D5)+SUMIFS($V$22:$V$27,$U$22:$U$27,$D5)</f>
        <v>0</v>
      </c>
      <c r="J5" s="69">
        <f t="shared" ref="J5:J8" si="0">H5-I5</f>
        <v>0</v>
      </c>
      <c r="K5" s="82">
        <f>M5*3+N5</f>
        <v>0</v>
      </c>
      <c r="L5" s="69">
        <f>M5+N5+O5</f>
        <v>0</v>
      </c>
      <c r="M5" s="69">
        <f>SUMPRODUCT(($T$22:$T$27=D5)*($V$22:$V$27&gt;$W$22:$W$27))+SUMPRODUCT(($U$22:$U$27=D5)*($V$22:$V$27&lt;$W$22:$W$27))</f>
        <v>0</v>
      </c>
      <c r="N5" s="69">
        <f>SUMPRODUCT(($T$22:$U$27=D5)*($V$22:$V$27=$W$22:$W$27)*($V$22:$V$27&lt;&gt;"")*($W$22:$W$27&lt;&gt;""))</f>
        <v>0</v>
      </c>
      <c r="O5" s="69">
        <f>SUMPRODUCT(($T$22:$T$27=D5)*($V$22:$V$27&lt;$W$22:$W$27))+SUMPRODUCT(($U$22:$U$27=D5)*($V$22:$V$27&gt;$W$22:$W$27))</f>
        <v>0</v>
      </c>
      <c r="P5" s="199"/>
      <c r="Q5" s="69">
        <v>15</v>
      </c>
      <c r="R5" s="84">
        <f>(1000-Q5)*($L$9&gt;0)</f>
        <v>0</v>
      </c>
      <c r="S5" s="69"/>
      <c r="T5" s="69"/>
      <c r="U5" s="85"/>
      <c r="V5" s="69"/>
      <c r="W5" s="69"/>
      <c r="X5" s="86"/>
      <c r="Y5" s="69"/>
      <c r="Z5" s="69"/>
      <c r="AA5" s="69"/>
      <c r="AB5" s="86"/>
      <c r="AC5" s="69"/>
      <c r="AD5" s="69"/>
      <c r="AE5" s="69"/>
      <c r="AF5" s="86"/>
      <c r="AG5" s="69"/>
      <c r="AH5" s="69"/>
      <c r="AI5" s="69"/>
      <c r="AJ5" s="86"/>
      <c r="AK5" s="69"/>
      <c r="AL5" s="69"/>
      <c r="AM5" s="86"/>
      <c r="AO5" s="87"/>
      <c r="AU5" s="87" t="b">
        <f t="array" ref="AU5:AU8">COUNTIF($AM$14:$AM$17,$AM$14:$AM$17)&gt;1</f>
        <v>1</v>
      </c>
      <c r="AV5" s="87" t="b">
        <f t="array" ref="AV5:AV8">$L$5:$L$8&gt;0</f>
        <v>0</v>
      </c>
      <c r="BA5" s="88">
        <f>IFERROR(MATCH($C14,$AY$14:$AY$17,0),99)</f>
        <v>1</v>
      </c>
      <c r="BB5" s="89">
        <f>IFERROR(MATCH($C14,$AY$22:$AY$25,0),99)</f>
        <v>99</v>
      </c>
      <c r="BN5" s="88" t="str">
        <f>IF($U14=$BL$14,$C14,"")</f>
        <v/>
      </c>
      <c r="BO5" s="89" t="str">
        <f>INDEX($BN$5:$BN$8,MATCH($C14,$AY$14:$AY$17,0))</f>
        <v/>
      </c>
      <c r="BZ5" s="88" t="str">
        <f>IF($U14=$BX$14,$C14,"")</f>
        <v/>
      </c>
      <c r="CA5" s="89" t="str">
        <f>INDEX($BZ$5:$BZ$8,MATCH($C14,$AY$14:$AY$17,0))</f>
        <v/>
      </c>
    </row>
    <row r="6" spans="2:86" s="64" customFormat="1" ht="12" x14ac:dyDescent="0.3">
      <c r="B6" s="69"/>
      <c r="C6" s="69">
        <v>2</v>
      </c>
      <c r="D6" s="79" t="str">
        <f>Speelschema!U21</f>
        <v>Brazilië</v>
      </c>
      <c r="E6" s="90"/>
      <c r="F6" s="81"/>
      <c r="G6" s="70"/>
      <c r="H6" s="69">
        <f>SUMIFS($V$22:$V$27,$T$22:$T$27,$D6)+SUMIFS($W$22:$W$27,$U$22:$U$27,$D6)</f>
        <v>0</v>
      </c>
      <c r="I6" s="69">
        <f>SUMIFS($W$22:$W$27,$T$22:$T$27,$D6)+SUMIFS($V$22:$V$27,$U$22:$U$27,$D6)</f>
        <v>0</v>
      </c>
      <c r="J6" s="69">
        <f t="shared" si="0"/>
        <v>0</v>
      </c>
      <c r="K6" s="82">
        <f t="shared" ref="K6:K8" si="1">M6*3+N6</f>
        <v>0</v>
      </c>
      <c r="L6" s="69">
        <f t="shared" ref="L6:L8" si="2">M6+N6+O6</f>
        <v>0</v>
      </c>
      <c r="M6" s="69">
        <f>SUMPRODUCT(($T$22:$T$27=D6)*($V$22:$V$27&gt;$W$22:$W$27))+SUMPRODUCT(($U$22:$U$27=D6)*($V$22:$V$27&lt;$W$22:$W$27))</f>
        <v>0</v>
      </c>
      <c r="N6" s="69">
        <f>SUMPRODUCT(($T$22:$U$27=D6)*($V$22:$V$27=$W$22:$W$27)*($V$22:$V$27&lt;&gt;"")*($W$22:$W$27&lt;&gt;""))</f>
        <v>0</v>
      </c>
      <c r="O6" s="69">
        <f>SUMPRODUCT(($T$22:$T$27=D6)*($V$22:$V$27&lt;$W$22:$W$27))+SUMPRODUCT(($U$22:$U$27=D6)*($V$22:$V$27&gt;$W$22:$W$27))</f>
        <v>0</v>
      </c>
      <c r="P6" s="200"/>
      <c r="Q6" s="69">
        <v>25</v>
      </c>
      <c r="R6" s="84">
        <f t="shared" ref="R6:R8" si="3">(1000-Q6)*($L$9&gt;0)</f>
        <v>0</v>
      </c>
      <c r="S6" s="69"/>
      <c r="T6" s="69"/>
      <c r="U6" s="85"/>
      <c r="V6" s="69"/>
      <c r="W6" s="69"/>
      <c r="X6" s="86"/>
      <c r="Y6" s="69"/>
      <c r="Z6" s="69"/>
      <c r="AA6" s="69"/>
      <c r="AB6" s="86"/>
      <c r="AC6" s="69"/>
      <c r="AD6" s="69"/>
      <c r="AE6" s="69"/>
      <c r="AF6" s="86"/>
      <c r="AG6" s="69"/>
      <c r="AH6" s="69"/>
      <c r="AI6" s="69"/>
      <c r="AJ6" s="86"/>
      <c r="AK6" s="69"/>
      <c r="AL6" s="69"/>
      <c r="AM6" s="86"/>
      <c r="AU6" s="87" t="b">
        <v>1</v>
      </c>
      <c r="AV6" s="87" t="b">
        <v>0</v>
      </c>
      <c r="BA6" s="92">
        <f t="shared" ref="BA6:BA8" si="4">IFERROR(MATCH($C15,$AY$14:$AY$17,0),99)</f>
        <v>2</v>
      </c>
      <c r="BB6" s="93">
        <f>IFERROR(MATCH($C15,$AY$22:$AY$25,0),99)</f>
        <v>99</v>
      </c>
      <c r="BN6" s="92" t="str">
        <f t="shared" ref="BN6:BN8" si="5">IF($U15=$BL$14,$C15,"")</f>
        <v/>
      </c>
      <c r="BO6" s="93" t="str">
        <f t="shared" ref="BO6:BO8" si="6">INDEX($BN$5:$BN$8,MATCH($C15,$AY$14:$AY$17,0))</f>
        <v/>
      </c>
      <c r="BZ6" s="92" t="str">
        <f t="shared" ref="BZ6:BZ8" si="7">IF($U15=$BX$14,$C15,"")</f>
        <v/>
      </c>
      <c r="CA6" s="93" t="str">
        <f t="shared" ref="CA6:CA8" si="8">INDEX($BZ$5:$BZ$8,MATCH($C15,$AY$14:$AY$17,0))</f>
        <v/>
      </c>
    </row>
    <row r="7" spans="2:86" s="64" customFormat="1" ht="12" x14ac:dyDescent="0.3">
      <c r="B7" s="69"/>
      <c r="C7" s="69">
        <v>3</v>
      </c>
      <c r="D7" s="79" t="str">
        <f>Speelschema!U22</f>
        <v>Marokko</v>
      </c>
      <c r="E7" s="90"/>
      <c r="F7" s="81"/>
      <c r="G7" s="70"/>
      <c r="H7" s="69">
        <f>SUMIFS($V$22:$V$27,$T$22:$T$27,$D7)+SUMIFS($W$22:$W$27,$U$22:$U$27,$D7)</f>
        <v>0</v>
      </c>
      <c r="I7" s="69">
        <f>SUMIFS($W$22:$W$27,$T$22:$T$27,$D7)+SUMIFS($V$22:$V$27,$U$22:$U$27,$D7)</f>
        <v>0</v>
      </c>
      <c r="J7" s="69">
        <f t="shared" si="0"/>
        <v>0</v>
      </c>
      <c r="K7" s="82">
        <f t="shared" si="1"/>
        <v>0</v>
      </c>
      <c r="L7" s="69">
        <f t="shared" si="2"/>
        <v>0</v>
      </c>
      <c r="M7" s="69">
        <f>SUMPRODUCT(($T$22:$T$27=D7)*($V$22:$V$27&gt;$W$22:$W$27))+SUMPRODUCT(($U$22:$U$27=D7)*($V$22:$V$27&lt;$W$22:$W$27))</f>
        <v>0</v>
      </c>
      <c r="N7" s="69">
        <f>SUMPRODUCT(($T$22:$U$27=D7)*($V$22:$V$27=$W$22:$W$27)*($V$22:$V$27&lt;&gt;"")*($W$22:$W$27&lt;&gt;""))</f>
        <v>0</v>
      </c>
      <c r="O7" s="69">
        <f>SUMPRODUCT(($T$22:$T$27=D7)*($V$22:$V$27&lt;$W$22:$W$27))+SUMPRODUCT(($U$22:$U$27=D7)*($V$22:$V$27&gt;$W$22:$W$27))</f>
        <v>0</v>
      </c>
      <c r="P7" s="200"/>
      <c r="Q7" s="69">
        <v>60</v>
      </c>
      <c r="R7" s="84">
        <f t="shared" si="3"/>
        <v>0</v>
      </c>
      <c r="S7" s="69"/>
      <c r="T7" s="69"/>
      <c r="U7" s="85"/>
      <c r="V7" s="69"/>
      <c r="W7" s="69"/>
      <c r="X7" s="86"/>
      <c r="Y7" s="69"/>
      <c r="Z7" s="69"/>
      <c r="AA7" s="69"/>
      <c r="AB7" s="86"/>
      <c r="AC7" s="69"/>
      <c r="AD7" s="69"/>
      <c r="AE7" s="69"/>
      <c r="AF7" s="86"/>
      <c r="AG7" s="69"/>
      <c r="AH7" s="69"/>
      <c r="AI7" s="69"/>
      <c r="AJ7" s="86"/>
      <c r="AK7" s="69"/>
      <c r="AL7" s="69"/>
      <c r="AM7" s="86"/>
      <c r="AU7" s="87" t="b">
        <v>1</v>
      </c>
      <c r="AV7" s="87" t="b">
        <v>0</v>
      </c>
      <c r="BA7" s="92">
        <f t="shared" si="4"/>
        <v>3</v>
      </c>
      <c r="BB7" s="93">
        <f>IFERROR(MATCH($C16,$AY$22:$AY$25,0),99)</f>
        <v>99</v>
      </c>
      <c r="BN7" s="92" t="str">
        <f t="shared" si="5"/>
        <v/>
      </c>
      <c r="BO7" s="93" t="str">
        <f t="shared" si="6"/>
        <v/>
      </c>
      <c r="BZ7" s="92" t="str">
        <f t="shared" si="7"/>
        <v/>
      </c>
      <c r="CA7" s="93" t="str">
        <f t="shared" si="8"/>
        <v/>
      </c>
    </row>
    <row r="8" spans="2:86" s="64" customFormat="1" ht="12" x14ac:dyDescent="0.3">
      <c r="B8" s="69"/>
      <c r="C8" s="69">
        <v>4</v>
      </c>
      <c r="D8" s="79" t="str">
        <f>Speelschema!U23</f>
        <v>Schotland</v>
      </c>
      <c r="E8" s="90"/>
      <c r="F8" s="81"/>
      <c r="G8" s="70"/>
      <c r="H8" s="69">
        <f>SUMIFS($V$22:$V$27,$T$22:$T$27,$D8)+SUMIFS($W$22:$W$27,$U$22:$U$27,$D8)</f>
        <v>0</v>
      </c>
      <c r="I8" s="69">
        <f>SUMIFS($W$22:$W$27,$T$22:$T$27,$D8)+SUMIFS($V$22:$V$27,$U$22:$U$27,$D8)</f>
        <v>0</v>
      </c>
      <c r="J8" s="69">
        <f t="shared" si="0"/>
        <v>0</v>
      </c>
      <c r="K8" s="82">
        <f t="shared" si="1"/>
        <v>0</v>
      </c>
      <c r="L8" s="69">
        <f t="shared" si="2"/>
        <v>0</v>
      </c>
      <c r="M8" s="69">
        <f>SUMPRODUCT(($T$22:$T$27=D8)*($V$22:$V$27&gt;$W$22:$W$27))+SUMPRODUCT(($U$22:$U$27=D8)*($V$22:$V$27&lt;$W$22:$W$27))</f>
        <v>0</v>
      </c>
      <c r="N8" s="69">
        <f>SUMPRODUCT(($T$22:$U$27=D8)*($V$22:$V$27=$W$22:$W$27)*($V$22:$V$27&lt;&gt;"")*($W$22:$W$27&lt;&gt;""))</f>
        <v>0</v>
      </c>
      <c r="O8" s="69">
        <f>SUMPRODUCT(($T$22:$T$27=D8)*($V$22:$V$27&lt;$W$22:$W$27))+SUMPRODUCT(($U$22:$U$27=D8)*($V$22:$V$27&gt;$W$22:$W$27))</f>
        <v>0</v>
      </c>
      <c r="P8" s="201"/>
      <c r="Q8" s="69">
        <v>41</v>
      </c>
      <c r="R8" s="84">
        <f t="shared" si="3"/>
        <v>0</v>
      </c>
      <c r="S8" s="69"/>
      <c r="T8" s="69"/>
      <c r="U8" s="85"/>
      <c r="V8" s="69"/>
      <c r="W8" s="69"/>
      <c r="X8" s="86"/>
      <c r="Y8" s="69"/>
      <c r="Z8" s="69"/>
      <c r="AA8" s="69"/>
      <c r="AB8" s="86"/>
      <c r="AC8" s="69"/>
      <c r="AD8" s="69"/>
      <c r="AE8" s="69"/>
      <c r="AF8" s="86"/>
      <c r="AG8" s="69"/>
      <c r="AH8" s="69"/>
      <c r="AI8" s="69"/>
      <c r="AJ8" s="86"/>
      <c r="AK8" s="69"/>
      <c r="AL8" s="69"/>
      <c r="AM8" s="86"/>
      <c r="AU8" s="87" t="b">
        <v>1</v>
      </c>
      <c r="AV8" s="87" t="b">
        <v>0</v>
      </c>
      <c r="BA8" s="95">
        <f t="shared" si="4"/>
        <v>4</v>
      </c>
      <c r="BB8" s="96">
        <f>IFERROR(MATCH($C17,$AY$22:$AY$25,0),99)</f>
        <v>99</v>
      </c>
      <c r="BN8" s="95" t="str">
        <f t="shared" si="5"/>
        <v/>
      </c>
      <c r="BO8" s="96" t="str">
        <f t="shared" si="6"/>
        <v/>
      </c>
      <c r="BZ8" s="95" t="str">
        <f t="shared" si="7"/>
        <v/>
      </c>
      <c r="CA8" s="96" t="str">
        <f t="shared" si="8"/>
        <v/>
      </c>
    </row>
    <row r="9" spans="2:86" s="64" customFormat="1" ht="12" x14ac:dyDescent="0.3">
      <c r="C9" s="69"/>
      <c r="D9" s="69"/>
      <c r="E9" s="69"/>
      <c r="F9" s="70"/>
      <c r="G9" s="70"/>
      <c r="H9" s="69"/>
      <c r="I9" s="69"/>
      <c r="J9" s="69"/>
      <c r="K9" s="69"/>
      <c r="L9" s="82">
        <f>QUOTIENT(SUM(L5:L8),2)</f>
        <v>0</v>
      </c>
      <c r="M9" s="69"/>
      <c r="N9" s="69"/>
      <c r="O9" s="69"/>
      <c r="P9" s="69"/>
      <c r="Q9" s="69"/>
      <c r="R9" s="69"/>
      <c r="S9" s="69"/>
      <c r="T9" s="69"/>
      <c r="U9" s="69"/>
      <c r="X9" s="69"/>
      <c r="Y9" s="69"/>
      <c r="Z9" s="69"/>
    </row>
    <row r="10" spans="2:86" s="64" customFormat="1" ht="12" x14ac:dyDescent="0.3">
      <c r="C10" s="69"/>
      <c r="D10" s="69"/>
      <c r="E10" s="69"/>
      <c r="F10" s="70"/>
      <c r="G10" s="70"/>
      <c r="H10" s="69"/>
      <c r="I10" s="69"/>
      <c r="J10" s="69"/>
      <c r="K10" s="69"/>
      <c r="L10" s="82"/>
      <c r="M10" s="69"/>
      <c r="N10" s="69"/>
      <c r="O10" s="69"/>
      <c r="P10" s="69"/>
      <c r="Q10" s="69"/>
      <c r="R10" s="69"/>
      <c r="S10" s="69"/>
      <c r="T10" s="69"/>
      <c r="U10" s="69"/>
      <c r="X10" s="69"/>
      <c r="Y10" s="69"/>
      <c r="Z10" s="69"/>
    </row>
    <row r="11" spans="2:86" s="64" customFormat="1" ht="12" x14ac:dyDescent="0.3">
      <c r="C11" s="69"/>
      <c r="D11" s="69"/>
      <c r="E11" s="69"/>
      <c r="F11" s="70"/>
      <c r="G11" s="70"/>
      <c r="H11" s="69"/>
      <c r="I11" s="69"/>
      <c r="J11" s="69"/>
      <c r="K11" s="69"/>
      <c r="L11" s="82"/>
      <c r="M11" s="69"/>
      <c r="N11" s="69"/>
      <c r="O11" s="69"/>
      <c r="P11" s="69"/>
      <c r="Q11" s="69"/>
      <c r="R11" s="69"/>
      <c r="S11" s="69"/>
      <c r="T11" s="69"/>
      <c r="U11" s="69"/>
      <c r="X11" s="69"/>
      <c r="Y11" s="69"/>
      <c r="Z11" s="69"/>
      <c r="BL11" s="70"/>
    </row>
    <row r="12" spans="2:86" s="97" customFormat="1" x14ac:dyDescent="0.3">
      <c r="E12" s="68" t="s">
        <v>156</v>
      </c>
      <c r="F12" s="73"/>
      <c r="G12" s="68" t="s">
        <v>156</v>
      </c>
      <c r="H12" s="73"/>
      <c r="I12" s="71" t="s">
        <v>156</v>
      </c>
      <c r="J12" s="73"/>
      <c r="K12" s="68" t="s">
        <v>157</v>
      </c>
      <c r="L12" s="68"/>
      <c r="M12" s="71" t="s">
        <v>156</v>
      </c>
      <c r="N12" s="73"/>
      <c r="O12" s="68" t="s">
        <v>157</v>
      </c>
      <c r="P12" s="68"/>
      <c r="Q12" s="71" t="s">
        <v>156</v>
      </c>
      <c r="R12" s="73"/>
      <c r="S12" s="68" t="s">
        <v>157</v>
      </c>
      <c r="T12" s="68"/>
      <c r="U12" s="71" t="s">
        <v>156</v>
      </c>
      <c r="V12" s="72"/>
      <c r="W12" s="68" t="s">
        <v>158</v>
      </c>
      <c r="X12" s="68"/>
      <c r="Y12" s="71" t="s">
        <v>156</v>
      </c>
      <c r="Z12" s="72"/>
      <c r="AA12" s="68" t="s">
        <v>158</v>
      </c>
      <c r="AB12" s="68"/>
      <c r="AC12" s="71" t="s">
        <v>156</v>
      </c>
      <c r="AD12" s="72"/>
      <c r="AE12" s="68" t="s">
        <v>158</v>
      </c>
      <c r="AF12" s="68"/>
      <c r="AG12" s="71" t="s">
        <v>156</v>
      </c>
      <c r="AH12" s="68"/>
      <c r="AI12" s="68" t="s">
        <v>151</v>
      </c>
      <c r="AJ12" s="71" t="s">
        <v>156</v>
      </c>
      <c r="AK12" s="68"/>
      <c r="AL12" s="68" t="s">
        <v>43</v>
      </c>
      <c r="AM12" s="71" t="s">
        <v>156</v>
      </c>
      <c r="AN12" s="73"/>
      <c r="AO12" s="68" t="s">
        <v>159</v>
      </c>
      <c r="AP12" s="71" t="s">
        <v>156</v>
      </c>
      <c r="AR12" s="68" t="s">
        <v>155</v>
      </c>
      <c r="AS12" s="71" t="s">
        <v>156</v>
      </c>
      <c r="AT12" s="71"/>
      <c r="AZ12" s="98" t="s">
        <v>160</v>
      </c>
      <c r="BJ12" s="99" t="s">
        <v>161</v>
      </c>
      <c r="BL12" s="70"/>
      <c r="BN12" s="98" t="s">
        <v>162</v>
      </c>
      <c r="BZ12" s="98" t="s">
        <v>163</v>
      </c>
    </row>
    <row r="13" spans="2:86" s="97" customFormat="1" ht="12" thickBot="1" x14ac:dyDescent="0.35">
      <c r="E13" s="68" t="s">
        <v>164</v>
      </c>
      <c r="F13" s="73"/>
      <c r="G13" s="68" t="s">
        <v>165</v>
      </c>
      <c r="H13" s="73"/>
      <c r="I13" s="78" t="s">
        <v>166</v>
      </c>
      <c r="J13" s="73"/>
      <c r="K13" s="68" t="s">
        <v>152</v>
      </c>
      <c r="L13" s="68" t="s">
        <v>167</v>
      </c>
      <c r="M13" s="78" t="s">
        <v>168</v>
      </c>
      <c r="N13" s="73"/>
      <c r="O13" s="68" t="s">
        <v>151</v>
      </c>
      <c r="P13" s="68" t="s">
        <v>167</v>
      </c>
      <c r="Q13" s="78" t="s">
        <v>169</v>
      </c>
      <c r="R13" s="73"/>
      <c r="S13" s="68" t="s">
        <v>43</v>
      </c>
      <c r="T13" s="68" t="s">
        <v>167</v>
      </c>
      <c r="U13" s="78" t="s">
        <v>170</v>
      </c>
      <c r="V13" s="73"/>
      <c r="W13" s="68" t="s">
        <v>152</v>
      </c>
      <c r="X13" s="68" t="s">
        <v>167</v>
      </c>
      <c r="Y13" s="78" t="s">
        <v>171</v>
      </c>
      <c r="Z13" s="73"/>
      <c r="AA13" s="68" t="s">
        <v>151</v>
      </c>
      <c r="AB13" s="68" t="s">
        <v>167</v>
      </c>
      <c r="AC13" s="78" t="s">
        <v>172</v>
      </c>
      <c r="AD13" s="73"/>
      <c r="AE13" s="68" t="s">
        <v>43</v>
      </c>
      <c r="AF13" s="68" t="s">
        <v>167</v>
      </c>
      <c r="AG13" s="78" t="s">
        <v>173</v>
      </c>
      <c r="AH13" s="68"/>
      <c r="AI13" s="68" t="s">
        <v>167</v>
      </c>
      <c r="AJ13" s="78" t="s">
        <v>174</v>
      </c>
      <c r="AK13" s="68"/>
      <c r="AL13" s="68" t="s">
        <v>167</v>
      </c>
      <c r="AM13" s="78" t="s">
        <v>175</v>
      </c>
      <c r="AN13" s="73"/>
      <c r="AO13" s="68" t="s">
        <v>167</v>
      </c>
      <c r="AP13" s="78" t="s">
        <v>176</v>
      </c>
      <c r="AR13" s="68" t="s">
        <v>167</v>
      </c>
      <c r="AS13" s="78" t="s">
        <v>177</v>
      </c>
      <c r="AT13" s="78"/>
      <c r="AU13" s="68" t="s">
        <v>178</v>
      </c>
      <c r="AV13" s="68" t="s">
        <v>178</v>
      </c>
      <c r="AX13" s="99" t="s">
        <v>179</v>
      </c>
      <c r="AY13" s="99" t="s">
        <v>180</v>
      </c>
      <c r="BE13" s="100" t="str">
        <f t="array" ref="BE13:BH13">TRANSPOSE($AZ$14:$AZ$17)</f>
        <v>Haïti</v>
      </c>
      <c r="BF13" s="101" t="str">
        <v>Brazilië</v>
      </c>
      <c r="BG13" s="101" t="str">
        <v>Marokko</v>
      </c>
      <c r="BH13" s="102" t="str">
        <v>Schotland</v>
      </c>
      <c r="BJ13" s="99" t="s">
        <v>181</v>
      </c>
      <c r="BL13" s="99" t="s">
        <v>179</v>
      </c>
      <c r="BS13" s="100" t="str">
        <f t="array" ref="BS13:BV13">TRANSPOSE($BN$14:$BN$17)</f>
        <v/>
      </c>
      <c r="BT13" s="101" t="str">
        <v/>
      </c>
      <c r="BU13" s="101" t="str">
        <v/>
      </c>
      <c r="BV13" s="102" t="str">
        <v/>
      </c>
      <c r="BX13" s="99" t="s">
        <v>179</v>
      </c>
      <c r="CE13" s="100" t="str">
        <f t="array" ref="CE13:CH13">TRANSPOSE($BZ$14:$BZ$17)</f>
        <v/>
      </c>
      <c r="CF13" s="101" t="str">
        <v/>
      </c>
      <c r="CG13" s="101" t="str">
        <v/>
      </c>
      <c r="CH13" s="102" t="str">
        <v/>
      </c>
    </row>
    <row r="14" spans="2:86" s="97" customFormat="1" ht="13.2" thickTop="1" thickBot="1" x14ac:dyDescent="0.35">
      <c r="C14" s="70">
        <v>1</v>
      </c>
      <c r="D14" s="70" t="str">
        <f>D5</f>
        <v>Haïti</v>
      </c>
      <c r="E14" s="103">
        <f>RANK(F14,$F$14:$F$17,1)</f>
        <v>1</v>
      </c>
      <c r="F14" s="81">
        <f>G14+ROW()/1000+(D14="")*10</f>
        <v>1.014</v>
      </c>
      <c r="G14" s="104">
        <f>AS14</f>
        <v>1</v>
      </c>
      <c r="H14" s="105"/>
      <c r="I14" s="106">
        <f>RANK($K5,$K$5:$K$8)</f>
        <v>1</v>
      </c>
      <c r="J14" s="107"/>
      <c r="K14" s="108">
        <f t="array" ref="K14">SUMPRODUCT($Y$22:$Y$27*($T$22:$T$27=$D14)*ISNUMBER(MATCH($U$22:$U$27,IF($I$14:$I$17=$I14,$D$14:$D$17,""),0)))+SUMPRODUCT($Z$22:$Z$27*($U$22:$U$27=$D14)*ISNUMBER(MATCH($T$22:$T$27,IF($I$14:$I$17=$I14,$D$14:$D$17,""),0)))</f>
        <v>0</v>
      </c>
      <c r="L14" s="109">
        <f>COUNTIFS($K$14:$K$17,"&gt;"&amp;$K14,$I$14:$I$17,"="&amp;$I14)</f>
        <v>0</v>
      </c>
      <c r="M14" s="110">
        <f t="shared" ref="M14:M17" si="9">I14+L14</f>
        <v>1</v>
      </c>
      <c r="N14" s="105"/>
      <c r="O14" s="108">
        <f t="array" ref="O14">SUMPRODUCT($AA$22:$AA$27*($T$22:$T$27=$D14)*ISNUMBER(MATCH($U$22:$U$27,IF($I$14:$I$17=$I14,$D$14:$D$17,""),0)))+SUMPRODUCT(-$AA$22:$AA$27*($U$22:$U$27=$D14)*ISNUMBER(MATCH($T$22:$T$27,IF($I$14:$I$17=$I14,$D$14:$D$17,""),0)))</f>
        <v>0</v>
      </c>
      <c r="P14" s="109">
        <f>COUNTIFS($O$14:$O$17,"&gt;"&amp;$O14,$M$14:$M$17,"="&amp;$M14)</f>
        <v>0</v>
      </c>
      <c r="Q14" s="110">
        <f t="shared" ref="Q14:Q17" si="10">M14+P14</f>
        <v>1</v>
      </c>
      <c r="R14" s="105"/>
      <c r="S14" s="108">
        <f t="array" ref="S14">SUMPRODUCT($AB$22:$AB$27*($T$22:$T$27=$D14)*ISNUMBER(MATCH($U$22:$U$27,IF($I$14:$I$17=$I14,$D$14:$D$17,""),0)))+SUMPRODUCT($AC$22:$AC$27*($U$22:$U$27=$D14)*ISNUMBER(MATCH($T$22:$T$27,IF($I$14:$I$17=$I14,$D$14:$D$17,""),0)))</f>
        <v>0</v>
      </c>
      <c r="T14" s="109">
        <f>COUNTIFS($S$14:$S$17,"&gt;"&amp;$S14,$Q$14:$Q$17,"="&amp;$Q14)</f>
        <v>0</v>
      </c>
      <c r="U14" s="110">
        <f t="shared" ref="U14:U17" si="11">Q14+T14</f>
        <v>1</v>
      </c>
      <c r="V14" s="107"/>
      <c r="W14" s="108">
        <f t="array" ref="W14">SUMPRODUCT($Y$22:$Y$27*($T$22:$T$27=$D14)*ISNUMBER(MATCH($U$22:$U$27,IF($U$14:$U$17=$U14,$D$14:$D$17,""),0)))+SUMPRODUCT($Z$22:$Z$27*($U$22:$U$27=$D14)*ISNUMBER(MATCH($T$22:$T$27,IF($U$14:$U$17=$U14,$D$14:$D$17,""),0)))</f>
        <v>0</v>
      </c>
      <c r="X14" s="109">
        <f>COUNTIFS($W$14:$W$17,"&gt;"&amp;$W14,$U$14:$U$17,"="&amp;$U14)</f>
        <v>0</v>
      </c>
      <c r="Y14" s="110">
        <f t="shared" ref="Y14:Y17" si="12">U14+X14</f>
        <v>1</v>
      </c>
      <c r="Z14" s="105"/>
      <c r="AA14" s="108">
        <f t="array" ref="AA14">SUMPRODUCT($AA$22:$AA$27*($T$22:$T$27=$D14)*ISNUMBER(MATCH($U$22:$U$27,IF($U$14:$U$17=$U14,$D$14:$D$17,""),0)))+SUMPRODUCT(-$AA$22:$AA$27*($U$22:$U$27=$D14)*ISNUMBER(MATCH($T$22:$T$27,IF($U$14:$U$17=$U14,$D$14:$D$17,""),0)))</f>
        <v>0</v>
      </c>
      <c r="AB14" s="109">
        <f>COUNTIFS($AA$14:$AA$17,"&gt;"&amp;$AA14,$Y$14:$Y$17,"="&amp;$Y14)</f>
        <v>0</v>
      </c>
      <c r="AC14" s="110">
        <f t="shared" ref="AC14:AC17" si="13">Y14+AB14</f>
        <v>1</v>
      </c>
      <c r="AD14" s="105"/>
      <c r="AE14" s="108">
        <f t="array" ref="AE14">SUMPRODUCT($AB$22:$AB$27*($T$22:$T$27=$D14)*ISNUMBER(MATCH($U$22:$U$27,IF($U$14:$U$17=$U14,$D$14:$D$17,""),0)))+SUMPRODUCT($AC$22:$AC$27*($U$22:$U$27=$D14)*ISNUMBER(MATCH($T$22:$T$27,IF($U$14:$U$17=$U14,$D$14:$D$17,""),0)))</f>
        <v>0</v>
      </c>
      <c r="AF14" s="109">
        <f>COUNTIFS($AE$14:$AE$17,"&gt;"&amp;$AE14,$AC$14:$AC$17,"="&amp;$AC14)</f>
        <v>0</v>
      </c>
      <c r="AG14" s="110">
        <f t="shared" ref="AG14:AG17" si="14">AC14+AF14</f>
        <v>1</v>
      </c>
      <c r="AH14" s="107"/>
      <c r="AI14" s="111">
        <f>COUNTIFS($J$5:$J$8,"&gt;"&amp;$J5,$AG$14:$AG$17,"="&amp;$AG14)</f>
        <v>0</v>
      </c>
      <c r="AJ14" s="112">
        <f>AG14+AI14</f>
        <v>1</v>
      </c>
      <c r="AK14" s="105"/>
      <c r="AL14" s="111">
        <f>COUNTIFS($H$5:$H$8,"&gt;"&amp;$H5,$AJ$14:$AJ$17,"="&amp;$AJ14)</f>
        <v>0</v>
      </c>
      <c r="AM14" s="112">
        <f>AJ14+AL14</f>
        <v>1</v>
      </c>
      <c r="AN14" s="105"/>
      <c r="AO14" s="111">
        <f>COUNTIFS($P$5:$P$8,"&gt;"&amp;$P5,$AM$14:$AM$17,"="&amp;$AM14)</f>
        <v>0</v>
      </c>
      <c r="AP14" s="112">
        <f t="shared" ref="AP14:AP17" si="15">AM14+AO14</f>
        <v>1</v>
      </c>
      <c r="AQ14" s="105"/>
      <c r="AR14" s="111">
        <f>COUNTIFS($R$5:$R$8,"&gt;"&amp;$R5,$AP$14:$AP$17,"="&amp;$AP14)</f>
        <v>0</v>
      </c>
      <c r="AS14" s="112">
        <f t="shared" ref="AS14:AS17" si="16">AP14+AR14</f>
        <v>1</v>
      </c>
      <c r="AT14" s="105"/>
      <c r="AU14" s="113" t="b">
        <f t="array" ref="AU14">AND($L$9&gt;0,(SUM(($AM$14:$AM$17=TRANSPOSE($AM$14:$AM$17))*(($L$5:$L$8&gt;0)*TRANSPOSE($L$5:$L$8)+({1;2;3;4}={1,2,3,4})&gt;0))-4)&gt;0)</f>
        <v>0</v>
      </c>
      <c r="AV14" s="114" t="b">
        <f>AND($AU5,$AV5)</f>
        <v>0</v>
      </c>
      <c r="AX14" s="115">
        <f t="array" ref="AX14">IFERROR(SMALL(IF(COUNTIF($I$14:$I$17,$C$14:$C$17)&gt;1,$C$14:$C$17,""),1),"")</f>
        <v>1</v>
      </c>
      <c r="AY14" s="114">
        <f>IFERROR(INDEX($E$14:$E$17,IF($I14=$AX$14,$C14,99)),0)</f>
        <v>1</v>
      </c>
      <c r="AZ14" s="116" t="str">
        <f t="array" ref="AZ14:AZ17">IFERROR(VLOOKUP($BA$5:$BA$8,$C$14:$D$17,2,0),"")</f>
        <v>Haïti</v>
      </c>
      <c r="BA14" s="119">
        <f t="array" ref="BA14:BA17">IFERROR(VLOOKUP($BA$5:$BA$8,$C$14:$K$17,9,0),"")</f>
        <v>0</v>
      </c>
      <c r="BB14" s="119">
        <f t="array" ref="BB14:BB17">IFERROR(VLOOKUP($BA$5:$BA$8,$C$14:$O$17,13,0),"")</f>
        <v>0</v>
      </c>
      <c r="BC14" s="121">
        <f t="array" ref="BC14:BC17">IFERROR(VLOOKUP($BA$5:$BA$8,$C$14:$S$17,17,0),"")</f>
        <v>0</v>
      </c>
      <c r="BE14" s="124" t="str">
        <f t="array" ref="BE14:BH17">IFERROR(VLOOKUP($AZ$14:$AZ$17&amp;$BE$13:$BH$13,$AD$22:$AE$33,2,0),"")</f>
        <v/>
      </c>
      <c r="BF14" s="125" t="str">
        <v/>
      </c>
      <c r="BG14" s="125" t="str">
        <v/>
      </c>
      <c r="BH14" s="126" t="str">
        <v/>
      </c>
      <c r="BI14" s="114"/>
      <c r="BJ14" s="67" t="b">
        <f>COUNTIF($I$14:$I$17,$BL$15)&lt;&gt;COUNTIF($U$14:$U$17,$BL$15)</f>
        <v>0</v>
      </c>
      <c r="BK14" s="83">
        <f t="array" ref="BK14:BK17">IF($I$14:$I$17=$AX$14,$U$14:$U$17,0)</f>
        <v>1</v>
      </c>
      <c r="BL14" s="133" t="str">
        <f>IF($BJ$14,$BL$15,"")</f>
        <v/>
      </c>
      <c r="BM14" s="134"/>
      <c r="BN14" s="116" t="str">
        <f t="array" ref="BN14:BN17">IFERROR(VLOOKUP($BO$5:$BO$8,$C$14:$D$17,2,0),"")</f>
        <v/>
      </c>
      <c r="BO14" s="119" t="str">
        <f t="array" ref="BO14:BO17">IFERROR(VLOOKUP($BO$5:$BO$8,$C$14:$W$17,21,0),"")</f>
        <v/>
      </c>
      <c r="BP14" s="119" t="str">
        <f t="array" ref="BP14:BP17">IFERROR(VLOOKUP($BO$5:$BO$8,$C$14:$AA$17,25,0),"")</f>
        <v/>
      </c>
      <c r="BQ14" s="121" t="str">
        <f t="array" ref="BQ14:BQ17">IFERROR(VLOOKUP($BO$5:$BO$8,$C$14:$AE$17,29,0),"")</f>
        <v/>
      </c>
      <c r="BS14" s="124" t="str">
        <f t="array" ref="BS14:BV17">IFERROR(VLOOKUP($BN$14:$BN$17&amp;$BS$13:$BV$13,$AD$22:$AE$33,2,0),"")</f>
        <v/>
      </c>
      <c r="BT14" s="125" t="str">
        <v/>
      </c>
      <c r="BU14" s="125" t="str">
        <v/>
      </c>
      <c r="BV14" s="126" t="str">
        <v/>
      </c>
      <c r="BX14" s="115" t="str">
        <f t="array" ref="BX14">IFERROR(SMALL(IF(COUNTIF($BK$14:$BK$17,$C$14:$C$17)&gt;1,$C$14:$C$17,""),2),"")</f>
        <v/>
      </c>
      <c r="BZ14" s="116" t="str">
        <f t="array" ref="BZ14:BZ17">IFERROR(VLOOKUP($CA$5:$CA$8,$C$14:$D$17,2,0),"")</f>
        <v/>
      </c>
      <c r="CA14" s="119" t="str">
        <f t="array" ref="CA14:CA17">IFERROR(VLOOKUP($CA$5:$CA$8,$C$14:$W$17,21,0),"")</f>
        <v/>
      </c>
      <c r="CB14" s="119" t="str">
        <f t="array" ref="CB14:CB17">IFERROR(VLOOKUP($CA$5:$CA$8,$C$14:$AA$17,25,0),"")</f>
        <v/>
      </c>
      <c r="CC14" s="121" t="str">
        <f t="array" ref="CC14:CC17">IFERROR(VLOOKUP($CA$5:$CA$8,$C$14:$AE$17,29,0),"")</f>
        <v/>
      </c>
      <c r="CE14" s="124" t="str">
        <f t="array" ref="CE14:CH17">IFERROR(VLOOKUP($BZ$14:$BZ$17&amp;$CE$13:$CH$13,$AD$22:$AE$33,2,0),"")</f>
        <v/>
      </c>
      <c r="CF14" s="125" t="str">
        <v/>
      </c>
      <c r="CG14" s="125" t="str">
        <v/>
      </c>
      <c r="CH14" s="126" t="str">
        <v/>
      </c>
    </row>
    <row r="15" spans="2:86" s="97" customFormat="1" ht="12" x14ac:dyDescent="0.3">
      <c r="C15" s="70">
        <v>2</v>
      </c>
      <c r="D15" s="70" t="str">
        <f t="shared" ref="D15:D17" si="17">D6</f>
        <v>Brazilië</v>
      </c>
      <c r="E15" s="135">
        <f t="shared" ref="E15:E17" si="18">RANK(F15,$F$14:$F$17,1)</f>
        <v>2</v>
      </c>
      <c r="F15" s="81">
        <f t="shared" ref="F15:F17" si="19">G15+ROW()/1000+(D15="")*10</f>
        <v>1.0149999999999999</v>
      </c>
      <c r="G15" s="104">
        <f t="shared" ref="G15:G17" si="20">AS15</f>
        <v>1</v>
      </c>
      <c r="H15" s="105"/>
      <c r="I15" s="136">
        <f t="shared" ref="I15:I17" si="21">RANK($K6,$K$5:$K$8)</f>
        <v>1</v>
      </c>
      <c r="J15" s="107"/>
      <c r="K15" s="69">
        <f t="array" ref="K15">SUMPRODUCT($Y$22:$Y$27*($T$22:$T$27=$D15)*ISNUMBER(MATCH($U$22:$U$27,IF($I$14:$I$17=$I15,$D$14:$D$17,""),0)))+SUMPRODUCT($Z$22:$Z$27*($U$22:$U$27=$D15)*ISNUMBER(MATCH($T$22:$T$27,IF($I$14:$I$17=$I15,$D$14:$D$17,""),0)))</f>
        <v>0</v>
      </c>
      <c r="L15" s="69">
        <f>COUNTIFS($K$14:$K$17,"&gt;"&amp;$K15,$I$14:$I$17,"="&amp;$I15)</f>
        <v>0</v>
      </c>
      <c r="M15" s="85">
        <f t="shared" si="9"/>
        <v>1</v>
      </c>
      <c r="N15" s="105"/>
      <c r="O15" s="69">
        <f t="array" ref="O15">SUMPRODUCT($AA$22:$AA$27*($T$22:$T$27=$D15)*ISNUMBER(MATCH($U$22:$U$27,IF($I$14:$I$17=$I15,$D$14:$D$17,""),0)))+SUMPRODUCT(-$AA$22:$AA$27*($U$22:$U$27=$D15)*ISNUMBER(MATCH($T$22:$T$27,IF($I$14:$I$17=$I15,$D$14:$D$17,""),0)))</f>
        <v>0</v>
      </c>
      <c r="P15" s="69">
        <f>COUNTIFS($O$14:$O$17,"&gt;"&amp;$O15,$M$14:$M$17,"="&amp;$M15)</f>
        <v>0</v>
      </c>
      <c r="Q15" s="85">
        <f t="shared" si="10"/>
        <v>1</v>
      </c>
      <c r="R15" s="105"/>
      <c r="S15" s="69">
        <f t="array" ref="S15">SUMPRODUCT($AB$22:$AB$27*($T$22:$T$27=$D15)*ISNUMBER(MATCH($U$22:$U$27,IF($I$14:$I$17=$I15,$D$14:$D$17,""),0)))+SUMPRODUCT($AC$22:$AC$27*($U$22:$U$27=$D15)*ISNUMBER(MATCH($T$22:$T$27,IF($I$14:$I$17=$I15,$D$14:$D$17,""),0)))</f>
        <v>0</v>
      </c>
      <c r="T15" s="69">
        <f>COUNTIFS($S$14:$S$17,"&gt;"&amp;$S15,$Q$14:$Q$17,"="&amp;$Q15)</f>
        <v>0</v>
      </c>
      <c r="U15" s="85">
        <f t="shared" si="11"/>
        <v>1</v>
      </c>
      <c r="V15" s="107"/>
      <c r="W15" s="69">
        <f t="array" ref="W15">SUMPRODUCT($Y$22:$Y$27*($T$22:$T$27=$D15)*ISNUMBER(MATCH($U$22:$U$27,IF($U$14:$U$17=$U15,$D$14:$D$17,""),0)))+SUMPRODUCT($Z$22:$Z$27*($U$22:$U$27=$D15)*ISNUMBER(MATCH($T$22:$T$27,IF($U$14:$U$17=$U15,$D$14:$D$17,""),0)))</f>
        <v>0</v>
      </c>
      <c r="X15" s="69">
        <f>COUNTIFS($W$14:$W$17,"&gt;"&amp;$W15,$U$14:$U$17,"="&amp;$U15)</f>
        <v>0</v>
      </c>
      <c r="Y15" s="85">
        <f t="shared" si="12"/>
        <v>1</v>
      </c>
      <c r="Z15" s="105"/>
      <c r="AA15" s="69">
        <f t="array" ref="AA15">SUMPRODUCT($AA$22:$AA$27*($T$22:$T$27=$D15)*ISNUMBER(MATCH($U$22:$U$27,IF($U$14:$U$17=$U15,$D$14:$D$17,""),0)))+SUMPRODUCT(-$AA$22:$AA$27*($U$22:$U$27=$D15)*ISNUMBER(MATCH($T$22:$T$27,IF($U$14:$U$17=$U15,$D$14:$D$17,""),0)))</f>
        <v>0</v>
      </c>
      <c r="AB15" s="69">
        <f>COUNTIFS($AA$14:$AA$17,"&gt;"&amp;$AA15,$Y$14:$Y$17,"="&amp;$Y15)</f>
        <v>0</v>
      </c>
      <c r="AC15" s="85">
        <f t="shared" si="13"/>
        <v>1</v>
      </c>
      <c r="AD15" s="105"/>
      <c r="AE15" s="69">
        <f t="array" ref="AE15">SUMPRODUCT($AB$22:$AB$27*($T$22:$T$27=$D15)*ISNUMBER(MATCH($U$22:$U$27,IF($U$14:$U$17=$U15,$D$14:$D$17,""),0)))+SUMPRODUCT($AC$22:$AC$27*($U$22:$U$27=$D15)*ISNUMBER(MATCH($T$22:$T$27,IF($U$14:$U$17=$U15,$D$14:$D$17,""),0)))</f>
        <v>0</v>
      </c>
      <c r="AF15" s="69">
        <f>COUNTIFS($AE$14:$AE$17,"&gt;"&amp;$AE15,$AC$14:$AC$17,"="&amp;$AC15)</f>
        <v>0</v>
      </c>
      <c r="AG15" s="85">
        <f t="shared" si="14"/>
        <v>1</v>
      </c>
      <c r="AH15" s="107"/>
      <c r="AI15" s="70">
        <f>COUNTIFS($J$5:$J$8,"&gt;"&amp;$J6,$AG$14:$AG$17,"="&amp;$AG15)</f>
        <v>0</v>
      </c>
      <c r="AJ15" s="85">
        <f t="shared" ref="AJ15:AJ17" si="22">AG15+AI15</f>
        <v>1</v>
      </c>
      <c r="AK15" s="105"/>
      <c r="AL15" s="70">
        <f>COUNTIFS($H$5:$H$8,"&gt;"&amp;$H6,$AJ$14:$AJ$17,"="&amp;$AJ15)</f>
        <v>0</v>
      </c>
      <c r="AM15" s="85">
        <f t="shared" ref="AM15:AM17" si="23">AJ15+AL15</f>
        <v>1</v>
      </c>
      <c r="AN15" s="105"/>
      <c r="AO15" s="70">
        <f>COUNTIFS($P$5:$P$8,"&gt;"&amp;$P6,$AM$14:$AM$17,"="&amp;$AM15)</f>
        <v>0</v>
      </c>
      <c r="AP15" s="85">
        <f t="shared" si="15"/>
        <v>1</v>
      </c>
      <c r="AQ15" s="105"/>
      <c r="AR15" s="70">
        <f t="shared" ref="AR15:AR17" si="24">COUNTIFS($R$5:$R$8,"&gt;"&amp;$R6,$AP$14:$AP$17,"="&amp;$AP15)</f>
        <v>0</v>
      </c>
      <c r="AS15" s="85">
        <f t="shared" si="16"/>
        <v>1</v>
      </c>
      <c r="AT15" s="105"/>
      <c r="AV15" s="114" t="b">
        <f t="shared" ref="AV15:AV17" si="25">AND($AU6,$AV6)</f>
        <v>0</v>
      </c>
      <c r="AX15" s="137"/>
      <c r="AY15" s="114">
        <f t="shared" ref="AY15:AY17" si="26">IFERROR(INDEX($E$14:$E$17,IF($I15=$AX$14,$C15,99)),0)</f>
        <v>2</v>
      </c>
      <c r="AZ15" s="117" t="str">
        <v>Brazilië</v>
      </c>
      <c r="BA15" s="70">
        <v>0</v>
      </c>
      <c r="BB15" s="70">
        <v>0</v>
      </c>
      <c r="BC15" s="122">
        <v>0</v>
      </c>
      <c r="BE15" s="127" t="str">
        <v/>
      </c>
      <c r="BF15" s="128" t="str">
        <v/>
      </c>
      <c r="BG15" s="114" t="str">
        <v/>
      </c>
      <c r="BH15" s="129" t="str">
        <v/>
      </c>
      <c r="BI15" s="114"/>
      <c r="BK15" s="91">
        <v>1</v>
      </c>
      <c r="BL15" s="138">
        <f t="array" ref="BL15">IFERROR(SMALL(IF(COUNTIF($BK$14:$BK$17,$C$14:$C$17)&gt;1,$C$14:$C$17,""),1),"")</f>
        <v>1</v>
      </c>
      <c r="BN15" s="117" t="str">
        <v/>
      </c>
      <c r="BO15" s="70" t="str">
        <v/>
      </c>
      <c r="BP15" s="70" t="str">
        <v/>
      </c>
      <c r="BQ15" s="122" t="str">
        <v/>
      </c>
      <c r="BS15" s="127" t="str">
        <v/>
      </c>
      <c r="BT15" s="128" t="str">
        <v/>
      </c>
      <c r="BU15" s="114" t="str">
        <v/>
      </c>
      <c r="BV15" s="129" t="str">
        <v/>
      </c>
      <c r="BZ15" s="117" t="str">
        <v/>
      </c>
      <c r="CA15" s="70" t="str">
        <v/>
      </c>
      <c r="CB15" s="70" t="str">
        <v/>
      </c>
      <c r="CC15" s="122" t="str">
        <v/>
      </c>
      <c r="CE15" s="127" t="str">
        <v/>
      </c>
      <c r="CF15" s="128" t="str">
        <v/>
      </c>
      <c r="CG15" s="114" t="str">
        <v/>
      </c>
      <c r="CH15" s="129" t="str">
        <v/>
      </c>
    </row>
    <row r="16" spans="2:86" s="97" customFormat="1" ht="12" x14ac:dyDescent="0.3">
      <c r="C16" s="70">
        <v>3</v>
      </c>
      <c r="D16" s="70" t="str">
        <f t="shared" si="17"/>
        <v>Marokko</v>
      </c>
      <c r="E16" s="135">
        <f t="shared" si="18"/>
        <v>3</v>
      </c>
      <c r="F16" s="81">
        <f t="shared" si="19"/>
        <v>1.016</v>
      </c>
      <c r="G16" s="104">
        <f t="shared" si="20"/>
        <v>1</v>
      </c>
      <c r="H16" s="105"/>
      <c r="I16" s="136">
        <f t="shared" si="21"/>
        <v>1</v>
      </c>
      <c r="J16" s="107"/>
      <c r="K16" s="69">
        <f t="array" ref="K16">SUMPRODUCT($Y$22:$Y$27*($T$22:$T$27=$D16)*ISNUMBER(MATCH($U$22:$U$27,IF($I$14:$I$17=$I16,$D$14:$D$17,""),0)))+SUMPRODUCT($Z$22:$Z$27*($U$22:$U$27=$D16)*ISNUMBER(MATCH($T$22:$T$27,IF($I$14:$I$17=$I16,$D$14:$D$17,""),0)))</f>
        <v>0</v>
      </c>
      <c r="L16" s="69">
        <f>COUNTIFS($K$14:$K$17,"&gt;"&amp;$K16,$I$14:$I$17,"="&amp;$I16)</f>
        <v>0</v>
      </c>
      <c r="M16" s="85">
        <f t="shared" si="9"/>
        <v>1</v>
      </c>
      <c r="N16" s="105"/>
      <c r="O16" s="69">
        <f t="array" ref="O16">SUMPRODUCT($AA$22:$AA$27*($T$22:$T$27=$D16)*ISNUMBER(MATCH($U$22:$U$27,IF($I$14:$I$17=$I16,$D$14:$D$17,""),0)))+SUMPRODUCT(-$AA$22:$AA$27*($U$22:$U$27=$D16)*ISNUMBER(MATCH($T$22:$T$27,IF($I$14:$I$17=$I16,$D$14:$D$17,""),0)))</f>
        <v>0</v>
      </c>
      <c r="P16" s="69">
        <f>COUNTIFS($O$14:$O$17,"&gt;"&amp;$O16,$M$14:$M$17,"="&amp;$M16)</f>
        <v>0</v>
      </c>
      <c r="Q16" s="85">
        <f t="shared" si="10"/>
        <v>1</v>
      </c>
      <c r="R16" s="105"/>
      <c r="S16" s="69">
        <f t="array" ref="S16">SUMPRODUCT($AB$22:$AB$27*($T$22:$T$27=$D16)*ISNUMBER(MATCH($U$22:$U$27,IF($I$14:$I$17=$I16,$D$14:$D$17,""),0)))+SUMPRODUCT($AC$22:$AC$27*($U$22:$U$27=$D16)*ISNUMBER(MATCH($T$22:$T$27,IF($I$14:$I$17=$I16,$D$14:$D$17,""),0)))</f>
        <v>0</v>
      </c>
      <c r="T16" s="69">
        <f>COUNTIFS($S$14:$S$17,"&gt;"&amp;$S16,$Q$14:$Q$17,"="&amp;$Q16)</f>
        <v>0</v>
      </c>
      <c r="U16" s="85">
        <f t="shared" si="11"/>
        <v>1</v>
      </c>
      <c r="V16" s="107"/>
      <c r="W16" s="69">
        <f t="array" ref="W16">SUMPRODUCT($Y$22:$Y$27*($T$22:$T$27=$D16)*ISNUMBER(MATCH($U$22:$U$27,IF($U$14:$U$17=$U16,$D$14:$D$17,""),0)))+SUMPRODUCT($Z$22:$Z$27*($U$22:$U$27=$D16)*ISNUMBER(MATCH($T$22:$T$27,IF($U$14:$U$17=$U16,$D$14:$D$17,""),0)))</f>
        <v>0</v>
      </c>
      <c r="X16" s="69">
        <f>COUNTIFS($W$14:$W$17,"&gt;"&amp;$W16,$U$14:$U$17,"="&amp;$U16)</f>
        <v>0</v>
      </c>
      <c r="Y16" s="85">
        <f t="shared" si="12"/>
        <v>1</v>
      </c>
      <c r="Z16" s="105"/>
      <c r="AA16" s="69">
        <f t="array" ref="AA16">SUMPRODUCT($AA$22:$AA$27*($T$22:$T$27=$D16)*ISNUMBER(MATCH($U$22:$U$27,IF($U$14:$U$17=$U16,$D$14:$D$17,""),0)))+SUMPRODUCT(-$AA$22:$AA$27*($U$22:$U$27=$D16)*ISNUMBER(MATCH($T$22:$T$27,IF($U$14:$U$17=$U16,$D$14:$D$17,""),0)))</f>
        <v>0</v>
      </c>
      <c r="AB16" s="69">
        <f>COUNTIFS($AA$14:$AA$17,"&gt;"&amp;$AA16,$Y$14:$Y$17,"="&amp;$Y16)</f>
        <v>0</v>
      </c>
      <c r="AC16" s="85">
        <f t="shared" si="13"/>
        <v>1</v>
      </c>
      <c r="AD16" s="105"/>
      <c r="AE16" s="69">
        <f t="array" ref="AE16">SUMPRODUCT($AB$22:$AB$27*($T$22:$T$27=$D16)*ISNUMBER(MATCH($U$22:$U$27,IF($U$14:$U$17=$U16,$D$14:$D$17,""),0)))+SUMPRODUCT($AC$22:$AC$27*($U$22:$U$27=$D16)*ISNUMBER(MATCH($T$22:$T$27,IF($U$14:$U$17=$U16,$D$14:$D$17,""),0)))</f>
        <v>0</v>
      </c>
      <c r="AF16" s="69">
        <f>COUNTIFS($AE$14:$AE$17,"&gt;"&amp;$AE16,$AC$14:$AC$17,"="&amp;$AC16)</f>
        <v>0</v>
      </c>
      <c r="AG16" s="85">
        <f t="shared" si="14"/>
        <v>1</v>
      </c>
      <c r="AH16" s="107"/>
      <c r="AI16" s="70">
        <f>COUNTIFS($J$5:$J$8,"&gt;"&amp;$J7,$AG$14:$AG$17,"="&amp;$AG16)</f>
        <v>0</v>
      </c>
      <c r="AJ16" s="85">
        <f t="shared" si="22"/>
        <v>1</v>
      </c>
      <c r="AK16" s="105"/>
      <c r="AL16" s="70">
        <f>COUNTIFS($H$5:$H$8,"&gt;"&amp;$H7,$AJ$14:$AJ$17,"="&amp;$AJ16)</f>
        <v>0</v>
      </c>
      <c r="AM16" s="85">
        <f t="shared" si="23"/>
        <v>1</v>
      </c>
      <c r="AN16" s="105"/>
      <c r="AO16" s="70">
        <f>COUNTIFS($P$5:$P$8,"&gt;"&amp;$P7,$AM$14:$AM$17,"="&amp;$AM16)</f>
        <v>0</v>
      </c>
      <c r="AP16" s="85">
        <f t="shared" si="15"/>
        <v>1</v>
      </c>
      <c r="AQ16" s="105"/>
      <c r="AR16" s="70">
        <f t="shared" si="24"/>
        <v>0</v>
      </c>
      <c r="AS16" s="85">
        <f t="shared" si="16"/>
        <v>1</v>
      </c>
      <c r="AT16" s="105"/>
      <c r="AV16" s="114" t="b">
        <f t="shared" si="25"/>
        <v>0</v>
      </c>
      <c r="AX16" s="70"/>
      <c r="AY16" s="114">
        <f t="shared" si="26"/>
        <v>3</v>
      </c>
      <c r="AZ16" s="117" t="str">
        <v>Marokko</v>
      </c>
      <c r="BA16" s="70">
        <v>0</v>
      </c>
      <c r="BB16" s="70">
        <v>0</v>
      </c>
      <c r="BC16" s="122">
        <v>0</v>
      </c>
      <c r="BE16" s="127" t="str">
        <v/>
      </c>
      <c r="BF16" s="114" t="str">
        <v/>
      </c>
      <c r="BG16" s="128" t="str">
        <v/>
      </c>
      <c r="BH16" s="129" t="str">
        <v/>
      </c>
      <c r="BI16" s="114"/>
      <c r="BJ16" s="114"/>
      <c r="BK16" s="91">
        <v>1</v>
      </c>
      <c r="BL16" s="70"/>
      <c r="BN16" s="117" t="str">
        <v/>
      </c>
      <c r="BO16" s="70" t="str">
        <v/>
      </c>
      <c r="BP16" s="70" t="str">
        <v/>
      </c>
      <c r="BQ16" s="122" t="str">
        <v/>
      </c>
      <c r="BS16" s="127" t="str">
        <v/>
      </c>
      <c r="BT16" s="114" t="str">
        <v/>
      </c>
      <c r="BU16" s="128" t="str">
        <v/>
      </c>
      <c r="BV16" s="129" t="str">
        <v/>
      </c>
      <c r="BZ16" s="117" t="str">
        <v/>
      </c>
      <c r="CA16" s="70" t="str">
        <v/>
      </c>
      <c r="CB16" s="70" t="str">
        <v/>
      </c>
      <c r="CC16" s="122" t="str">
        <v/>
      </c>
      <c r="CE16" s="127" t="str">
        <v/>
      </c>
      <c r="CF16" s="114" t="str">
        <v/>
      </c>
      <c r="CG16" s="128" t="str">
        <v/>
      </c>
      <c r="CH16" s="129" t="str">
        <v/>
      </c>
    </row>
    <row r="17" spans="3:86" s="97" customFormat="1" ht="12.6" thickBot="1" x14ac:dyDescent="0.35">
      <c r="C17" s="70">
        <v>4</v>
      </c>
      <c r="D17" s="70" t="str">
        <f t="shared" si="17"/>
        <v>Schotland</v>
      </c>
      <c r="E17" s="139">
        <f t="shared" si="18"/>
        <v>4</v>
      </c>
      <c r="F17" s="81">
        <f t="shared" si="19"/>
        <v>1.0169999999999999</v>
      </c>
      <c r="G17" s="104">
        <f t="shared" si="20"/>
        <v>1</v>
      </c>
      <c r="H17" s="105"/>
      <c r="I17" s="136">
        <f t="shared" si="21"/>
        <v>1</v>
      </c>
      <c r="J17" s="107"/>
      <c r="K17" s="69">
        <f t="array" ref="K17">SUMPRODUCT($Y$22:$Y$27*($T$22:$T$27=$D17)*ISNUMBER(MATCH($U$22:$U$27,IF($I$14:$I$17=$I17,$D$14:$D$17,""),0)))+SUMPRODUCT($Z$22:$Z$27*($U$22:$U$27=$D17)*ISNUMBER(MATCH($T$22:$T$27,IF($I$14:$I$17=$I17,$D$14:$D$17,""),0)))</f>
        <v>0</v>
      </c>
      <c r="L17" s="69">
        <f>COUNTIFS($K$14:$K$17,"&gt;"&amp;$K17,$I$14:$I$17,"="&amp;$I17)</f>
        <v>0</v>
      </c>
      <c r="M17" s="85">
        <f t="shared" si="9"/>
        <v>1</v>
      </c>
      <c r="N17" s="105"/>
      <c r="O17" s="69">
        <f t="array" ref="O17">SUMPRODUCT($AA$22:$AA$27*($T$22:$T$27=$D17)*ISNUMBER(MATCH($U$22:$U$27,IF($I$14:$I$17=$I17,$D$14:$D$17,""),0)))+SUMPRODUCT(-$AA$22:$AA$27*($U$22:$U$27=$D17)*ISNUMBER(MATCH($T$22:$T$27,IF($I$14:$I$17=$I17,$D$14:$D$17,""),0)))</f>
        <v>0</v>
      </c>
      <c r="P17" s="69">
        <f>COUNTIFS($O$14:$O$17,"&gt;"&amp;$O17,$M$14:$M$17,"="&amp;$M17)</f>
        <v>0</v>
      </c>
      <c r="Q17" s="85">
        <f t="shared" si="10"/>
        <v>1</v>
      </c>
      <c r="R17" s="105"/>
      <c r="S17" s="69">
        <f t="array" ref="S17">SUMPRODUCT($AB$22:$AB$27*($T$22:$T$27=$D17)*ISNUMBER(MATCH($U$22:$U$27,IF($I$14:$I$17=$I17,$D$14:$D$17,""),0)))+SUMPRODUCT($AC$22:$AC$27*($U$22:$U$27=$D17)*ISNUMBER(MATCH($T$22:$T$27,IF($I$14:$I$17=$I17,$D$14:$D$17,""),0)))</f>
        <v>0</v>
      </c>
      <c r="T17" s="69">
        <f>COUNTIFS($S$14:$S$17,"&gt;"&amp;$S17,$Q$14:$Q$17,"="&amp;$Q17)</f>
        <v>0</v>
      </c>
      <c r="U17" s="85">
        <f t="shared" si="11"/>
        <v>1</v>
      </c>
      <c r="V17" s="107"/>
      <c r="W17" s="69">
        <f t="array" ref="W17">SUMPRODUCT($Y$22:$Y$27*($T$22:$T$27=$D17)*ISNUMBER(MATCH($U$22:$U$27,IF($U$14:$U$17=$U17,$D$14:$D$17,""),0)))+SUMPRODUCT($Z$22:$Z$27*($U$22:$U$27=$D17)*ISNUMBER(MATCH($T$22:$T$27,IF($U$14:$U$17=$U17,$D$14:$D$17,""),0)))</f>
        <v>0</v>
      </c>
      <c r="X17" s="69">
        <f>COUNTIFS($W$14:$W$17,"&gt;"&amp;$W17,$U$14:$U$17,"="&amp;$U17)</f>
        <v>0</v>
      </c>
      <c r="Y17" s="85">
        <f t="shared" si="12"/>
        <v>1</v>
      </c>
      <c r="Z17" s="105"/>
      <c r="AA17" s="69">
        <f t="array" ref="AA17">SUMPRODUCT($AA$22:$AA$27*($T$22:$T$27=$D17)*ISNUMBER(MATCH($U$22:$U$27,IF($U$14:$U$17=$U17,$D$14:$D$17,""),0)))+SUMPRODUCT(-$AA$22:$AA$27*($U$22:$U$27=$D17)*ISNUMBER(MATCH($T$22:$T$27,IF($U$14:$U$17=$U17,$D$14:$D$17,""),0)))</f>
        <v>0</v>
      </c>
      <c r="AB17" s="69">
        <f>COUNTIFS($AA$14:$AA$17,"&gt;"&amp;$AA17,$Y$14:$Y$17,"="&amp;$Y17)</f>
        <v>0</v>
      </c>
      <c r="AC17" s="85">
        <f t="shared" si="13"/>
        <v>1</v>
      </c>
      <c r="AD17" s="105"/>
      <c r="AE17" s="69">
        <f t="array" ref="AE17">SUMPRODUCT($AB$22:$AB$27*($T$22:$T$27=$D17)*ISNUMBER(MATCH($U$22:$U$27,IF($U$14:$U$17=$U17,$D$14:$D$17,""),0)))+SUMPRODUCT($AC$22:$AC$27*($U$22:$U$27=$D17)*ISNUMBER(MATCH($T$22:$T$27,IF($U$14:$U$17=$U17,$D$14:$D$17,""),0)))</f>
        <v>0</v>
      </c>
      <c r="AF17" s="69">
        <f>COUNTIFS($AE$14:$AE$17,"&gt;"&amp;$AE17,$AC$14:$AC$17,"="&amp;$AC17)</f>
        <v>0</v>
      </c>
      <c r="AG17" s="85">
        <f t="shared" si="14"/>
        <v>1</v>
      </c>
      <c r="AH17" s="107"/>
      <c r="AI17" s="70">
        <f>COUNTIFS($J$5:$J$8,"&gt;"&amp;$J8,$AG$14:$AG$17,"="&amp;$AG17)</f>
        <v>0</v>
      </c>
      <c r="AJ17" s="85">
        <f t="shared" si="22"/>
        <v>1</v>
      </c>
      <c r="AK17" s="105"/>
      <c r="AL17" s="70">
        <f>COUNTIFS($H$5:$H$8,"&gt;"&amp;$H8,$AJ$14:$AJ$17,"="&amp;$AJ17)</f>
        <v>0</v>
      </c>
      <c r="AM17" s="85">
        <f t="shared" si="23"/>
        <v>1</v>
      </c>
      <c r="AN17" s="105"/>
      <c r="AO17" s="70">
        <f>COUNTIFS($P$5:$P$8,"&gt;"&amp;$P8,$AM$14:$AM$17,"="&amp;$AM17)</f>
        <v>0</v>
      </c>
      <c r="AP17" s="85">
        <f t="shared" si="15"/>
        <v>1</v>
      </c>
      <c r="AQ17" s="105"/>
      <c r="AR17" s="70">
        <f t="shared" si="24"/>
        <v>0</v>
      </c>
      <c r="AS17" s="85">
        <f t="shared" si="16"/>
        <v>1</v>
      </c>
      <c r="AT17" s="105"/>
      <c r="AV17" s="114" t="b">
        <f t="shared" si="25"/>
        <v>0</v>
      </c>
      <c r="AX17" s="70"/>
      <c r="AY17" s="114">
        <f t="shared" si="26"/>
        <v>4</v>
      </c>
      <c r="AZ17" s="118" t="str">
        <v>Schotland</v>
      </c>
      <c r="BA17" s="120">
        <v>0</v>
      </c>
      <c r="BB17" s="120">
        <v>0</v>
      </c>
      <c r="BC17" s="123">
        <v>0</v>
      </c>
      <c r="BE17" s="130" t="str">
        <v/>
      </c>
      <c r="BF17" s="131" t="str">
        <v/>
      </c>
      <c r="BG17" s="131" t="str">
        <v/>
      </c>
      <c r="BH17" s="132" t="str">
        <v/>
      </c>
      <c r="BI17" s="114"/>
      <c r="BJ17" s="114"/>
      <c r="BK17" s="94">
        <v>1</v>
      </c>
      <c r="BL17" s="70"/>
      <c r="BN17" s="118" t="str">
        <v/>
      </c>
      <c r="BO17" s="120" t="str">
        <v/>
      </c>
      <c r="BP17" s="120" t="str">
        <v/>
      </c>
      <c r="BQ17" s="123" t="str">
        <v/>
      </c>
      <c r="BS17" s="130" t="str">
        <v/>
      </c>
      <c r="BT17" s="131" t="str">
        <v/>
      </c>
      <c r="BU17" s="131" t="str">
        <v/>
      </c>
      <c r="BV17" s="132" t="str">
        <v/>
      </c>
      <c r="BZ17" s="118" t="str">
        <v/>
      </c>
      <c r="CA17" s="120" t="str">
        <v/>
      </c>
      <c r="CB17" s="120" t="str">
        <v/>
      </c>
      <c r="CC17" s="123" t="str">
        <v/>
      </c>
      <c r="CE17" s="130" t="str">
        <v/>
      </c>
      <c r="CF17" s="131" t="str">
        <v/>
      </c>
      <c r="CG17" s="131" t="str">
        <v/>
      </c>
      <c r="CH17" s="132" t="str">
        <v/>
      </c>
    </row>
    <row r="18" spans="3:86" s="97" customFormat="1" ht="12" thickTop="1" x14ac:dyDescent="0.3">
      <c r="P18" s="70"/>
      <c r="Q18" s="70"/>
      <c r="R18" s="70"/>
      <c r="S18" s="70"/>
      <c r="T18" s="70"/>
      <c r="U18" s="70"/>
      <c r="BK18" s="70"/>
      <c r="BL18" s="70"/>
    </row>
    <row r="19" spans="3:86" s="97" customFormat="1" x14ac:dyDescent="0.3">
      <c r="BK19" s="70"/>
      <c r="BL19" s="70"/>
    </row>
    <row r="20" spans="3:86" s="64" customFormat="1" x14ac:dyDescent="0.3">
      <c r="O20" s="140"/>
      <c r="W20" s="140"/>
      <c r="Y20" s="140"/>
      <c r="AZ20" s="98" t="s">
        <v>182</v>
      </c>
      <c r="BK20" s="69"/>
      <c r="BL20" s="69"/>
    </row>
    <row r="21" spans="3:86" s="64" customFormat="1" ht="15.75" customHeight="1" thickBot="1" x14ac:dyDescent="0.35">
      <c r="D21" s="141"/>
      <c r="E21" s="76" t="s">
        <v>152</v>
      </c>
      <c r="F21" s="75" t="s">
        <v>43</v>
      </c>
      <c r="G21" s="75" t="s">
        <v>44</v>
      </c>
      <c r="H21" s="75" t="s">
        <v>153</v>
      </c>
      <c r="I21" s="76" t="s">
        <v>8</v>
      </c>
      <c r="J21" s="76" t="s">
        <v>13</v>
      </c>
      <c r="K21" s="77" t="s">
        <v>5</v>
      </c>
      <c r="L21" s="142" t="str">
        <f t="array" ref="L21:O21">TRANSPOSE($D$22:$D$25)</f>
        <v>Haïti</v>
      </c>
      <c r="M21" s="143" t="str">
        <v>Brazilië</v>
      </c>
      <c r="N21" s="143" t="str">
        <v>Marokko</v>
      </c>
      <c r="O21" s="144" t="str">
        <v>Schotland</v>
      </c>
      <c r="P21" s="68" t="s">
        <v>183</v>
      </c>
      <c r="Q21" s="68" t="s">
        <v>178</v>
      </c>
      <c r="R21" s="82" t="s">
        <v>155</v>
      </c>
      <c r="X21" s="140" t="s">
        <v>184</v>
      </c>
      <c r="Y21" s="258" t="s">
        <v>152</v>
      </c>
      <c r="Z21" s="258"/>
      <c r="AA21" s="145" t="s">
        <v>151</v>
      </c>
      <c r="AB21" s="145" t="s">
        <v>43</v>
      </c>
      <c r="AC21" s="145" t="s">
        <v>44</v>
      </c>
      <c r="AE21" s="66"/>
      <c r="AI21" s="97"/>
      <c r="AJ21" s="97"/>
      <c r="AK21" s="97"/>
      <c r="AL21" s="97"/>
      <c r="AM21" s="97"/>
      <c r="AN21" s="97"/>
      <c r="AO21" s="97"/>
      <c r="AX21" s="99" t="s">
        <v>179</v>
      </c>
      <c r="AY21" s="99" t="s">
        <v>180</v>
      </c>
      <c r="AZ21" s="97"/>
      <c r="BA21" s="97"/>
      <c r="BB21" s="97"/>
      <c r="BC21" s="97"/>
      <c r="BD21" s="97"/>
      <c r="BE21" s="100" t="str">
        <f t="array" ref="BE21:BH21">TRANSPOSE($AZ$22:$AZ$25)</f>
        <v/>
      </c>
      <c r="BF21" s="101" t="str">
        <v/>
      </c>
      <c r="BG21" s="101" t="str">
        <v/>
      </c>
      <c r="BH21" s="102" t="str">
        <v/>
      </c>
      <c r="BI21" s="97"/>
      <c r="BJ21" s="97"/>
      <c r="BK21" s="70"/>
      <c r="BL21" s="70"/>
      <c r="BM21" s="97"/>
      <c r="BN21" s="97"/>
      <c r="BO21" s="97"/>
      <c r="BP21" s="97"/>
      <c r="BQ21" s="97"/>
      <c r="BR21" s="97"/>
      <c r="BS21" s="97"/>
      <c r="BT21" s="97"/>
      <c r="BU21" s="97"/>
      <c r="BV21" s="97"/>
    </row>
    <row r="22" spans="3:86" s="64" customFormat="1" ht="12.6" thickTop="1" thickBot="1" x14ac:dyDescent="0.25">
      <c r="C22" s="69"/>
      <c r="D22" s="146" t="str">
        <f>IF($L$9=0,$D5,INDEX($D$5:$D$8,MATCH($C5,$E$14:$E$17,0)))</f>
        <v>Haïti</v>
      </c>
      <c r="E22" s="147">
        <f>VLOOKUP($D22,$D$5:$K$8,8,0)</f>
        <v>0</v>
      </c>
      <c r="F22" s="148">
        <f>VLOOKUP($D22,$D$5:$K$8,5,0)</f>
        <v>0</v>
      </c>
      <c r="G22" s="149">
        <f>VLOOKUP($D22,$D$5:$K$8,6,0)</f>
        <v>0</v>
      </c>
      <c r="H22" s="147">
        <f>VLOOKUP($D22,$D$5:$O$8,9,0)</f>
        <v>0</v>
      </c>
      <c r="I22" s="148">
        <f>VLOOKUP($D22,$D$5:$O$8,10,0)</f>
        <v>0</v>
      </c>
      <c r="J22" s="148">
        <f>VLOOKUP($D22,$D$5:$O$8,11,0)</f>
        <v>0</v>
      </c>
      <c r="K22" s="149">
        <f>VLOOKUP($D22,$D$5:$O$8,12,0)</f>
        <v>0</v>
      </c>
      <c r="L22" s="150" t="str">
        <f t="array" ref="L22:O25">IFERROR(VLOOKUP($D$22:$D$25&amp;$L$21:$O$21,$AD$22:$AE$33,2,0),"")</f>
        <v/>
      </c>
      <c r="M22" s="148" t="str">
        <v/>
      </c>
      <c r="N22" s="148" t="str">
        <v/>
      </c>
      <c r="O22" s="151" t="str">
        <v/>
      </c>
      <c r="P22" s="87" t="b">
        <f>OR($E22&gt;0,$G22&gt;0)</f>
        <v>0</v>
      </c>
      <c r="Q22" s="87" t="b">
        <f t="array" ref="Q22:Q25">VLOOKUP($D$22:$D$25,$D$14:$AV$17,45,0)</f>
        <v>0</v>
      </c>
      <c r="R22" s="69">
        <f>VLOOKUP($D22,$D$5:$Q$8,14,0)</f>
        <v>15</v>
      </c>
      <c r="S22" s="158">
        <v>6</v>
      </c>
      <c r="T22" s="159" t="str">
        <f>VLOOKUP(S22,Speelschema!A$7:H$78,6,FALSE)</f>
        <v>Brazilië</v>
      </c>
      <c r="U22" s="160" t="str">
        <f>VLOOKUP(S22,Speelschema!A$7:I$78,9,FALSE)</f>
        <v>Marokko</v>
      </c>
      <c r="V22" s="160" t="str">
        <f>IF(ISNUMBER(VLOOKUP(S22,Speelschema!A$7:H$78,7,FALSE)),VLOOKUP(S22,Speelschema!A$7:H$78,7,FALSE),"")</f>
        <v/>
      </c>
      <c r="W22" s="160" t="str">
        <f>IF(ISNUMBER(VLOOKUP(S22,Speelschema!A$7:H$78,8,FALSE)),VLOOKUP(S22,Speelschema!A$7:H$78,8,FALSE),"")</f>
        <v/>
      </c>
      <c r="X22" s="161">
        <f>IF(AND(T22&lt;&gt;"",U22&lt;&gt;"",T22&lt;&gt;U22,V22&lt;&gt;"",W22&lt;&gt;""),1,0)</f>
        <v>0</v>
      </c>
      <c r="Y22" s="162">
        <f t="shared" ref="Y22:Y27" si="27">IF($X22=0,0,IF($V22&gt;$W22,3,IF($V22=$W22,1,0)))</f>
        <v>0</v>
      </c>
      <c r="Z22" s="163">
        <f t="shared" ref="Z22:Z27" si="28">IF($X22=0,0,IF($V22&lt;$W22,3,IF($V22=$W22,1,0)))</f>
        <v>0</v>
      </c>
      <c r="AA22" s="164">
        <f t="shared" ref="AA22:AA27" si="29">IF(OR(V22="",W22=""),0,V22-W22)</f>
        <v>0</v>
      </c>
      <c r="AB22" s="165">
        <f t="shared" ref="AB22:AB27" si="30">IF(OR(V22="",W22=""),0,V22)</f>
        <v>0</v>
      </c>
      <c r="AC22" s="166">
        <f t="shared" ref="AC22:AC27" si="31">IF(OR(V22="",W22=""),0,W22)</f>
        <v>0</v>
      </c>
      <c r="AD22" s="167" t="str">
        <f>T22&amp;U22</f>
        <v>BraziliëMarokko</v>
      </c>
      <c r="AE22" s="168" t="str">
        <f t="shared" ref="AE22:AE27" si="32">IF($X22,$AB22&amp;" : "&amp;$AC22,"")</f>
        <v/>
      </c>
      <c r="AF22" s="87"/>
      <c r="AG22" s="87"/>
      <c r="AH22" s="87"/>
      <c r="AI22" s="69"/>
      <c r="AJ22" s="70"/>
      <c r="AK22" s="169"/>
      <c r="AL22" s="70"/>
      <c r="AN22" s="70"/>
      <c r="AO22" s="70"/>
      <c r="AX22" s="115" t="str">
        <f t="array" ref="AX22">IFERROR(SMALL(IF(COUNTIF($I$14:$I$17,$C$14:$C$17)&gt;1,$C$14:$C$17,""),2),"")</f>
        <v/>
      </c>
      <c r="AY22" s="114">
        <f>IFERROR(INDEX($E$14:$E$17,IF($I14=$AX$22,$C14,99)),0)</f>
        <v>0</v>
      </c>
      <c r="AZ22" s="116" t="str">
        <f t="array" ref="AZ22:AZ25">IFERROR(VLOOKUP($BB$5:$BB$8,$C$14:$D$17,2,0),"")</f>
        <v/>
      </c>
      <c r="BA22" s="119" t="str">
        <f t="array" ref="BA22:BA25">IFERROR(VLOOKUP($BB$5:$BB$8,$C$14:$K$17,9,0),"")</f>
        <v/>
      </c>
      <c r="BB22" s="119" t="str">
        <f t="array" ref="BB22:BB25">IFERROR(VLOOKUP($BB$5:$BB$8,$C$14:$O$17,13,0),"")</f>
        <v/>
      </c>
      <c r="BC22" s="121" t="str">
        <f t="array" ref="BC22:BC25">IFERROR(VLOOKUP($BB$5:$BB$8,$C$14:$S$17,17,0),"")</f>
        <v/>
      </c>
      <c r="BD22" s="97"/>
      <c r="BE22" s="124" t="str">
        <f t="array" ref="BE22:BH25">IFERROR(VLOOKUP($AZ$22:$AZ$25&amp;$BE$21:$BH$21,$AD$22:$AE$33,2,0),"")</f>
        <v/>
      </c>
      <c r="BF22" s="125" t="str">
        <v/>
      </c>
      <c r="BG22" s="125" t="str">
        <v/>
      </c>
      <c r="BH22" s="126" t="str">
        <v/>
      </c>
      <c r="BI22" s="114"/>
      <c r="BJ22" s="114"/>
      <c r="BK22" s="69"/>
      <c r="BL22" s="70"/>
      <c r="BM22" s="97"/>
      <c r="BN22" s="97"/>
      <c r="BO22" s="70"/>
      <c r="BP22" s="70"/>
      <c r="BQ22" s="70"/>
      <c r="BR22" s="97"/>
      <c r="BS22" s="114"/>
      <c r="BT22" s="114"/>
      <c r="BU22" s="114"/>
      <c r="BV22" s="114"/>
    </row>
    <row r="23" spans="3:86" s="64" customFormat="1" ht="12.6" thickTop="1" thickBot="1" x14ac:dyDescent="0.25">
      <c r="C23" s="69"/>
      <c r="D23" s="170" t="str">
        <f t="shared" ref="D23:D25" si="33">IF($L$9=0,$D6,INDEX($D$5:$D$8,MATCH($C6,$E$14:$E$17,0)))</f>
        <v>Brazilië</v>
      </c>
      <c r="E23" s="171">
        <f t="shared" ref="E23:E25" si="34">VLOOKUP($D23,$D$5:$K$8,8,0)</f>
        <v>0</v>
      </c>
      <c r="F23" s="69">
        <f t="shared" ref="F23:F25" si="35">VLOOKUP($D23,$D$5:$K$8,5,0)</f>
        <v>0</v>
      </c>
      <c r="G23" s="172">
        <f t="shared" ref="G23:G25" si="36">VLOOKUP($D23,$D$5:$K$8,6,0)</f>
        <v>0</v>
      </c>
      <c r="H23" s="171">
        <f t="shared" ref="H23:H25" si="37">VLOOKUP($D23,$D$5:$O$8,9,0)</f>
        <v>0</v>
      </c>
      <c r="I23" s="69">
        <f t="shared" ref="I23:I25" si="38">VLOOKUP($D23,$D$5:$O$8,10,0)</f>
        <v>0</v>
      </c>
      <c r="J23" s="69">
        <f t="shared" ref="J23:J25" si="39">VLOOKUP($D23,$D$5:$O$8,11,0)</f>
        <v>0</v>
      </c>
      <c r="K23" s="172">
        <f t="shared" ref="K23:K25" si="40">VLOOKUP($D23,$D$5:$O$8,12,0)</f>
        <v>0</v>
      </c>
      <c r="L23" s="152" t="str">
        <v/>
      </c>
      <c r="M23" s="153" t="str">
        <v/>
      </c>
      <c r="N23" s="69" t="str">
        <v/>
      </c>
      <c r="O23" s="154" t="str">
        <v/>
      </c>
      <c r="P23" s="87" t="b">
        <f t="shared" ref="P23:P25" si="41">OR($E23&gt;0,$G23&gt;0)</f>
        <v>0</v>
      </c>
      <c r="Q23" s="87" t="b">
        <v>0</v>
      </c>
      <c r="R23" s="69">
        <f t="shared" ref="R23:R25" si="42">VLOOKUP($D23,$D$5:$Q$8,14,0)</f>
        <v>25</v>
      </c>
      <c r="S23" s="173">
        <v>7</v>
      </c>
      <c r="T23" s="159" t="str">
        <f>VLOOKUP(S23,Speelschema!A$7:H$78,6,FALSE)</f>
        <v>Haïti</v>
      </c>
      <c r="U23" s="160" t="str">
        <f>VLOOKUP(S23,Speelschema!A$7:I$78,9,FALSE)</f>
        <v>Schotland</v>
      </c>
      <c r="V23" s="160" t="str">
        <f>IF(ISNUMBER(VLOOKUP(S23,Speelschema!A$7:H$78,7,FALSE)),VLOOKUP(S23,Speelschema!A$7:H$78,7,FALSE),"")</f>
        <v/>
      </c>
      <c r="W23" s="160" t="str">
        <f>IF(ISNUMBER(VLOOKUP(S23,Speelschema!A$7:H$78,8,FALSE)),VLOOKUP(S23,Speelschema!A$7:H$78,8,FALSE),"")</f>
        <v/>
      </c>
      <c r="X23" s="69">
        <f>IF(AND(T23&lt;&gt;"",U23&lt;&gt;"",T23&lt;&gt;U23,V23&lt;&gt;"",W23&lt;&gt;""),1,0)</f>
        <v>0</v>
      </c>
      <c r="Y23" s="174">
        <f t="shared" si="27"/>
        <v>0</v>
      </c>
      <c r="Z23" s="69">
        <f t="shared" si="28"/>
        <v>0</v>
      </c>
      <c r="AA23" s="175">
        <f t="shared" si="29"/>
        <v>0</v>
      </c>
      <c r="AB23" s="176">
        <f t="shared" si="30"/>
        <v>0</v>
      </c>
      <c r="AC23" s="177">
        <f t="shared" si="31"/>
        <v>0</v>
      </c>
      <c r="AD23" s="178" t="str">
        <f>T23&amp;U23</f>
        <v>HaïtiSchotland</v>
      </c>
      <c r="AE23" s="179" t="str">
        <f t="shared" si="32"/>
        <v/>
      </c>
      <c r="AF23" s="87"/>
      <c r="AG23" s="87"/>
      <c r="AH23" s="87"/>
      <c r="AI23" s="69"/>
      <c r="AJ23" s="70"/>
      <c r="AK23" s="169"/>
      <c r="AL23" s="70"/>
      <c r="AN23" s="70"/>
      <c r="AO23" s="70"/>
      <c r="AY23" s="114">
        <f>IFERROR(INDEX($E$14:$E$17,IF($I15=$AX$22,$C15,99)),0)</f>
        <v>0</v>
      </c>
      <c r="AZ23" s="117" t="str">
        <v/>
      </c>
      <c r="BA23" s="70" t="str">
        <v/>
      </c>
      <c r="BB23" s="70" t="str">
        <v/>
      </c>
      <c r="BC23" s="122" t="str">
        <v/>
      </c>
      <c r="BD23" s="97"/>
      <c r="BE23" s="127" t="str">
        <v/>
      </c>
      <c r="BF23" s="128" t="str">
        <v/>
      </c>
      <c r="BG23" s="114" t="str">
        <v/>
      </c>
      <c r="BH23" s="129" t="str">
        <v/>
      </c>
      <c r="BI23" s="114"/>
      <c r="BJ23" s="114"/>
      <c r="BK23" s="69"/>
      <c r="BL23" s="70"/>
      <c r="BM23" s="97"/>
      <c r="BN23" s="97"/>
      <c r="BO23" s="70"/>
      <c r="BP23" s="70"/>
      <c r="BQ23" s="70"/>
      <c r="BR23" s="97"/>
      <c r="BS23" s="114"/>
      <c r="BT23" s="114"/>
      <c r="BU23" s="114"/>
      <c r="BV23" s="114"/>
    </row>
    <row r="24" spans="3:86" s="64" customFormat="1" ht="12.6" thickTop="1" thickBot="1" x14ac:dyDescent="0.25">
      <c r="C24" s="69"/>
      <c r="D24" s="170" t="str">
        <f t="shared" si="33"/>
        <v>Marokko</v>
      </c>
      <c r="E24" s="171">
        <f t="shared" si="34"/>
        <v>0</v>
      </c>
      <c r="F24" s="69">
        <f t="shared" si="35"/>
        <v>0</v>
      </c>
      <c r="G24" s="172">
        <f t="shared" si="36"/>
        <v>0</v>
      </c>
      <c r="H24" s="171">
        <f t="shared" si="37"/>
        <v>0</v>
      </c>
      <c r="I24" s="69">
        <f t="shared" si="38"/>
        <v>0</v>
      </c>
      <c r="J24" s="69">
        <f t="shared" si="39"/>
        <v>0</v>
      </c>
      <c r="K24" s="172">
        <f t="shared" si="40"/>
        <v>0</v>
      </c>
      <c r="L24" s="152" t="str">
        <v/>
      </c>
      <c r="M24" s="69" t="str">
        <v/>
      </c>
      <c r="N24" s="153" t="str">
        <v/>
      </c>
      <c r="O24" s="154" t="str">
        <v/>
      </c>
      <c r="P24" s="87" t="b">
        <f t="shared" si="41"/>
        <v>0</v>
      </c>
      <c r="Q24" s="87" t="b">
        <v>0</v>
      </c>
      <c r="R24" s="69">
        <f t="shared" si="42"/>
        <v>60</v>
      </c>
      <c r="S24" s="173">
        <v>30</v>
      </c>
      <c r="T24" s="159" t="str">
        <f>VLOOKUP(S24,Speelschema!A$7:H$78,6,FALSE)</f>
        <v>Schotland</v>
      </c>
      <c r="U24" s="160" t="str">
        <f>VLOOKUP(S24,Speelschema!A$7:I$78,9,FALSE)</f>
        <v>Marokko</v>
      </c>
      <c r="V24" s="160" t="str">
        <f>IF(ISNUMBER(VLOOKUP(S24,Speelschema!A$7:H$78,7,FALSE)),VLOOKUP(S24,Speelschema!A$7:H$78,7,FALSE),"")</f>
        <v/>
      </c>
      <c r="W24" s="160" t="str">
        <f>IF(ISNUMBER(VLOOKUP(S24,Speelschema!A$7:H$78,8,FALSE)),VLOOKUP(S24,Speelschema!A$7:H$78,8,FALSE),"")</f>
        <v/>
      </c>
      <c r="X24" s="69">
        <f t="shared" ref="X24:X27" si="43">IF(AND(T24&lt;&gt;"",U24&lt;&gt;"",T24&lt;&gt;U24,V24&lt;&gt;"",W24&lt;&gt;""),1,0)</f>
        <v>0</v>
      </c>
      <c r="Y24" s="174">
        <f t="shared" si="27"/>
        <v>0</v>
      </c>
      <c r="Z24" s="69">
        <f t="shared" si="28"/>
        <v>0</v>
      </c>
      <c r="AA24" s="175">
        <f t="shared" si="29"/>
        <v>0</v>
      </c>
      <c r="AB24" s="176">
        <f t="shared" si="30"/>
        <v>0</v>
      </c>
      <c r="AC24" s="177">
        <f t="shared" si="31"/>
        <v>0</v>
      </c>
      <c r="AD24" s="178" t="str">
        <f t="shared" ref="AD24:AD27" si="44">T24&amp;U24</f>
        <v>SchotlandMarokko</v>
      </c>
      <c r="AE24" s="179" t="str">
        <f t="shared" si="32"/>
        <v/>
      </c>
      <c r="AF24" s="87"/>
      <c r="AG24" s="87"/>
      <c r="AH24" s="87"/>
      <c r="AI24" s="69"/>
      <c r="AJ24" s="70"/>
      <c r="AK24" s="169"/>
      <c r="AL24" s="70"/>
      <c r="AN24" s="70"/>
      <c r="AO24" s="70"/>
      <c r="AY24" s="114">
        <f>IFERROR(INDEX($E$14:$E$17,IF($I16=$AX$22,$C16,99)),0)</f>
        <v>0</v>
      </c>
      <c r="AZ24" s="117" t="str">
        <v/>
      </c>
      <c r="BA24" s="70" t="str">
        <v/>
      </c>
      <c r="BB24" s="70" t="str">
        <v/>
      </c>
      <c r="BC24" s="122" t="str">
        <v/>
      </c>
      <c r="BD24" s="97"/>
      <c r="BE24" s="127" t="str">
        <v/>
      </c>
      <c r="BF24" s="114" t="str">
        <v/>
      </c>
      <c r="BG24" s="128" t="str">
        <v/>
      </c>
      <c r="BH24" s="129" t="str">
        <v/>
      </c>
      <c r="BI24" s="114"/>
      <c r="BJ24" s="114"/>
      <c r="BK24" s="69"/>
      <c r="BL24" s="70"/>
      <c r="BM24" s="97"/>
      <c r="BN24" s="97"/>
      <c r="BO24" s="70"/>
      <c r="BP24" s="70"/>
      <c r="BQ24" s="70"/>
      <c r="BR24" s="97"/>
      <c r="BS24" s="114"/>
      <c r="BT24" s="114"/>
      <c r="BU24" s="114"/>
      <c r="BV24" s="114"/>
    </row>
    <row r="25" spans="3:86" s="64" customFormat="1" ht="12.6" thickTop="1" thickBot="1" x14ac:dyDescent="0.35">
      <c r="C25" s="69"/>
      <c r="D25" s="180" t="str">
        <f t="shared" si="33"/>
        <v>Schotland</v>
      </c>
      <c r="E25" s="181">
        <f t="shared" si="34"/>
        <v>0</v>
      </c>
      <c r="F25" s="156">
        <f t="shared" si="35"/>
        <v>0</v>
      </c>
      <c r="G25" s="182">
        <f t="shared" si="36"/>
        <v>0</v>
      </c>
      <c r="H25" s="181">
        <f t="shared" si="37"/>
        <v>0</v>
      </c>
      <c r="I25" s="156">
        <f t="shared" si="38"/>
        <v>0</v>
      </c>
      <c r="J25" s="156">
        <f t="shared" si="39"/>
        <v>0</v>
      </c>
      <c r="K25" s="182">
        <f t="shared" si="40"/>
        <v>0</v>
      </c>
      <c r="L25" s="155" t="str">
        <v/>
      </c>
      <c r="M25" s="156" t="str">
        <v/>
      </c>
      <c r="N25" s="156" t="str">
        <v/>
      </c>
      <c r="O25" s="157" t="str">
        <v/>
      </c>
      <c r="P25" s="87" t="b">
        <f t="shared" si="41"/>
        <v>0</v>
      </c>
      <c r="Q25" s="87" t="b">
        <v>0</v>
      </c>
      <c r="R25" s="69">
        <f t="shared" si="42"/>
        <v>41</v>
      </c>
      <c r="S25" s="173">
        <v>31</v>
      </c>
      <c r="T25" s="159" t="str">
        <f>VLOOKUP(S25,Speelschema!A$7:H$78,6,FALSE)</f>
        <v>Brazilië</v>
      </c>
      <c r="U25" s="160" t="str">
        <f>VLOOKUP(S25,Speelschema!A$7:I$78,9,FALSE)</f>
        <v>Haïti</v>
      </c>
      <c r="V25" s="160" t="str">
        <f>IF(ISNUMBER(VLOOKUP(S25,Speelschema!A$7:H$78,7,FALSE)),VLOOKUP(S25,Speelschema!A$7:H$78,7,FALSE),"")</f>
        <v/>
      </c>
      <c r="W25" s="160" t="str">
        <f>IF(ISNUMBER(VLOOKUP(S25,Speelschema!A$7:H$78,8,FALSE)),VLOOKUP(S25,Speelschema!A$7:H$78,8,FALSE),"")</f>
        <v/>
      </c>
      <c r="X25" s="69">
        <f t="shared" si="43"/>
        <v>0</v>
      </c>
      <c r="Y25" s="174">
        <f t="shared" si="27"/>
        <v>0</v>
      </c>
      <c r="Z25" s="69">
        <f t="shared" si="28"/>
        <v>0</v>
      </c>
      <c r="AA25" s="175">
        <f t="shared" si="29"/>
        <v>0</v>
      </c>
      <c r="AB25" s="176">
        <f t="shared" si="30"/>
        <v>0</v>
      </c>
      <c r="AC25" s="177">
        <f t="shared" si="31"/>
        <v>0</v>
      </c>
      <c r="AD25" s="178" t="str">
        <f t="shared" si="44"/>
        <v>BraziliëHaïti</v>
      </c>
      <c r="AE25" s="179" t="str">
        <f t="shared" si="32"/>
        <v/>
      </c>
      <c r="AF25" s="87"/>
      <c r="AG25" s="87"/>
      <c r="AH25" s="87"/>
      <c r="AI25" s="69"/>
      <c r="AJ25" s="70"/>
      <c r="AK25" s="169"/>
      <c r="AL25" s="70"/>
      <c r="AN25" s="70"/>
      <c r="AO25" s="70"/>
      <c r="AY25" s="114">
        <f>IFERROR(INDEX($E$14:$E$17,IF($I17=$AX$22,$C17,99)),0)</f>
        <v>0</v>
      </c>
      <c r="AZ25" s="118" t="str">
        <v/>
      </c>
      <c r="BA25" s="120" t="str">
        <v/>
      </c>
      <c r="BB25" s="120" t="str">
        <v/>
      </c>
      <c r="BC25" s="123" t="str">
        <v/>
      </c>
      <c r="BD25" s="97"/>
      <c r="BE25" s="130" t="str">
        <v/>
      </c>
      <c r="BF25" s="131" t="str">
        <v/>
      </c>
      <c r="BG25" s="131" t="str">
        <v/>
      </c>
      <c r="BH25" s="132" t="str">
        <v/>
      </c>
      <c r="BI25" s="114"/>
      <c r="BJ25" s="114"/>
      <c r="BK25" s="69"/>
      <c r="BL25" s="70"/>
      <c r="BM25" s="97"/>
      <c r="BN25" s="97"/>
      <c r="BO25" s="97"/>
      <c r="BP25" s="97"/>
      <c r="BQ25" s="97"/>
      <c r="BR25" s="97"/>
      <c r="BS25" s="114"/>
      <c r="BT25" s="114"/>
      <c r="BU25" s="114"/>
      <c r="BV25" s="114"/>
    </row>
    <row r="26" spans="3:86" s="64" customFormat="1" ht="12.6" thickTop="1" thickBot="1" x14ac:dyDescent="0.35">
      <c r="C26" s="69"/>
      <c r="D26" s="183"/>
      <c r="E26" s="183"/>
      <c r="F26" s="69"/>
      <c r="G26" s="69"/>
      <c r="H26" s="69"/>
      <c r="I26" s="69"/>
      <c r="J26" s="69"/>
      <c r="K26" s="69"/>
      <c r="L26" s="140"/>
      <c r="S26" s="173">
        <v>51</v>
      </c>
      <c r="T26" s="159" t="str">
        <f>VLOOKUP(S26,Speelschema!A$7:H$78,6,FALSE)</f>
        <v>Schotland</v>
      </c>
      <c r="U26" s="160" t="str">
        <f>VLOOKUP(S26,Speelschema!A$7:I$78,9,FALSE)</f>
        <v>Brazilië</v>
      </c>
      <c r="V26" s="160" t="str">
        <f>IF(ISNUMBER(VLOOKUP(S26,Speelschema!A$7:H$78,7,FALSE)),VLOOKUP(S26,Speelschema!A$7:H$78,7,FALSE),"")</f>
        <v/>
      </c>
      <c r="W26" s="160" t="str">
        <f>IF(ISNUMBER(VLOOKUP(S26,Speelschema!A$7:H$78,8,FALSE)),VLOOKUP(S26,Speelschema!A$7:H$78,8,FALSE),"")</f>
        <v/>
      </c>
      <c r="X26" s="69">
        <f t="shared" si="43"/>
        <v>0</v>
      </c>
      <c r="Y26" s="174">
        <f t="shared" si="27"/>
        <v>0</v>
      </c>
      <c r="Z26" s="69">
        <f t="shared" si="28"/>
        <v>0</v>
      </c>
      <c r="AA26" s="175">
        <f t="shared" si="29"/>
        <v>0</v>
      </c>
      <c r="AB26" s="176">
        <f t="shared" si="30"/>
        <v>0</v>
      </c>
      <c r="AC26" s="177">
        <f t="shared" si="31"/>
        <v>0</v>
      </c>
      <c r="AD26" s="178" t="str">
        <f t="shared" si="44"/>
        <v>SchotlandBrazilië</v>
      </c>
      <c r="AE26" s="179" t="str">
        <f t="shared" si="32"/>
        <v/>
      </c>
      <c r="AI26" s="70"/>
      <c r="AJ26" s="70"/>
      <c r="AK26" s="169"/>
      <c r="AL26" s="70"/>
      <c r="AM26" s="70"/>
      <c r="AN26" s="70"/>
      <c r="AO26" s="70"/>
      <c r="AZ26" s="97"/>
      <c r="BA26" s="70"/>
      <c r="BB26" s="70"/>
      <c r="BC26" s="70"/>
      <c r="BD26" s="97"/>
      <c r="BE26" s="125"/>
      <c r="BF26" s="125"/>
      <c r="BG26" s="125"/>
      <c r="BH26" s="125"/>
      <c r="BI26" s="114"/>
      <c r="BJ26" s="114"/>
      <c r="BL26" s="97"/>
      <c r="BM26" s="97"/>
      <c r="BN26" s="97"/>
      <c r="BO26" s="97"/>
      <c r="BP26" s="97"/>
      <c r="BQ26" s="97"/>
      <c r="BR26" s="97"/>
      <c r="BS26" s="114"/>
      <c r="BT26" s="114"/>
      <c r="BU26" s="114"/>
      <c r="BV26" s="114"/>
    </row>
    <row r="27" spans="3:86" s="64" customFormat="1" ht="12.6" thickTop="1" thickBot="1" x14ac:dyDescent="0.35">
      <c r="C27" s="69"/>
      <c r="D27" s="183"/>
      <c r="E27" s="183"/>
      <c r="F27" s="69"/>
      <c r="G27" s="69"/>
      <c r="H27" s="69"/>
      <c r="I27" s="69"/>
      <c r="J27" s="69"/>
      <c r="K27" s="69"/>
      <c r="L27" s="140"/>
      <c r="S27" s="184">
        <v>52</v>
      </c>
      <c r="T27" s="159" t="str">
        <f>VLOOKUP(S27,Speelschema!A$7:H$78,6,FALSE)</f>
        <v>Marokko</v>
      </c>
      <c r="U27" s="160" t="str">
        <f>VLOOKUP(S27,Speelschema!A$7:I$78,9,FALSE)</f>
        <v>Haïti</v>
      </c>
      <c r="V27" s="160" t="str">
        <f>IF(ISNUMBER(VLOOKUP(S27,Speelschema!A$7:H$78,7,FALSE)),VLOOKUP(S27,Speelschema!A$7:H$78,7,FALSE),"")</f>
        <v/>
      </c>
      <c r="W27" s="160" t="str">
        <f>IF(ISNUMBER(VLOOKUP(S27,Speelschema!A$7:H$78,8,FALSE)),VLOOKUP(S27,Speelschema!A$7:H$78,8,FALSE),"")</f>
        <v/>
      </c>
      <c r="X27" s="185">
        <f t="shared" si="43"/>
        <v>0</v>
      </c>
      <c r="Y27" s="186">
        <f t="shared" si="27"/>
        <v>0</v>
      </c>
      <c r="Z27" s="185">
        <f t="shared" si="28"/>
        <v>0</v>
      </c>
      <c r="AA27" s="187">
        <f t="shared" si="29"/>
        <v>0</v>
      </c>
      <c r="AB27" s="188">
        <f t="shared" si="30"/>
        <v>0</v>
      </c>
      <c r="AC27" s="189">
        <f t="shared" si="31"/>
        <v>0</v>
      </c>
      <c r="AD27" s="190" t="str">
        <f t="shared" si="44"/>
        <v>MarokkoHaïti</v>
      </c>
      <c r="AE27" s="191" t="str">
        <f t="shared" si="32"/>
        <v/>
      </c>
      <c r="AI27" s="70"/>
      <c r="AJ27" s="70"/>
      <c r="AK27" s="169"/>
      <c r="AL27" s="70"/>
      <c r="AM27" s="70"/>
      <c r="AN27" s="192"/>
      <c r="AO27" s="192"/>
      <c r="AZ27" s="97"/>
      <c r="BA27" s="70"/>
      <c r="BB27" s="70"/>
      <c r="BC27" s="70"/>
      <c r="BD27" s="97"/>
      <c r="BE27" s="114"/>
      <c r="BF27" s="114"/>
      <c r="BG27" s="114"/>
      <c r="BH27" s="114"/>
      <c r="BI27" s="114"/>
      <c r="BJ27" s="114"/>
      <c r="BL27" s="97"/>
      <c r="BM27" s="97"/>
      <c r="BN27" s="97"/>
      <c r="BO27" s="97"/>
      <c r="BP27" s="97"/>
      <c r="BQ27" s="97"/>
      <c r="BR27" s="97"/>
      <c r="BS27" s="114"/>
      <c r="BT27" s="114"/>
      <c r="BU27" s="114"/>
      <c r="BV27" s="114"/>
    </row>
    <row r="28" spans="3:86" s="64" customFormat="1" ht="12" thickTop="1" x14ac:dyDescent="0.3">
      <c r="C28" s="69"/>
      <c r="D28" s="183"/>
      <c r="E28" s="183"/>
      <c r="F28" s="69"/>
      <c r="G28" s="69"/>
      <c r="H28" s="69"/>
      <c r="I28" s="69"/>
      <c r="J28" s="69"/>
      <c r="K28" s="69"/>
      <c r="L28" s="140"/>
      <c r="S28" s="158" t="s">
        <v>185</v>
      </c>
      <c r="T28" s="193"/>
      <c r="U28" s="161"/>
      <c r="V28" s="161"/>
      <c r="W28" s="161"/>
      <c r="X28" s="161"/>
      <c r="Y28" s="161"/>
      <c r="Z28" s="161"/>
      <c r="AA28" s="161"/>
      <c r="AB28" s="161"/>
      <c r="AC28" s="194"/>
      <c r="AD28" s="178" t="str">
        <f>U22&amp;T22</f>
        <v>MarokkoBrazilië</v>
      </c>
      <c r="AE28" s="179" t="str">
        <f t="shared" ref="AE28:AE33" si="45">IF($X22,$AC22&amp;" : "&amp;$AB22,"")</f>
        <v/>
      </c>
      <c r="AI28" s="70"/>
      <c r="AJ28" s="70"/>
      <c r="AK28" s="169"/>
      <c r="AL28" s="70"/>
      <c r="AM28" s="70"/>
      <c r="AN28" s="192"/>
      <c r="AO28" s="192"/>
      <c r="AZ28" s="97"/>
      <c r="BA28" s="70"/>
      <c r="BB28" s="70"/>
      <c r="BC28" s="70"/>
      <c r="BD28" s="97"/>
      <c r="BE28" s="114"/>
      <c r="BF28" s="114"/>
      <c r="BG28" s="114"/>
      <c r="BH28" s="114"/>
      <c r="BI28" s="114"/>
      <c r="BJ28" s="114"/>
      <c r="BL28" s="97"/>
      <c r="BM28" s="97"/>
      <c r="BN28" s="97"/>
      <c r="BO28" s="97"/>
      <c r="BP28" s="97"/>
      <c r="BQ28" s="97"/>
      <c r="BR28" s="97"/>
      <c r="BS28" s="114"/>
      <c r="BT28" s="114"/>
      <c r="BU28" s="114"/>
      <c r="BV28" s="114"/>
    </row>
    <row r="29" spans="3:86" s="64" customFormat="1" x14ac:dyDescent="0.3">
      <c r="C29" s="69"/>
      <c r="D29" s="183"/>
      <c r="E29" s="183"/>
      <c r="F29" s="69"/>
      <c r="G29" s="69"/>
      <c r="H29" s="69"/>
      <c r="I29" s="69"/>
      <c r="J29" s="69"/>
      <c r="K29" s="69"/>
      <c r="L29" s="140"/>
      <c r="S29" s="173" t="s">
        <v>186</v>
      </c>
      <c r="T29" s="195"/>
      <c r="U29" s="69"/>
      <c r="V29" s="69"/>
      <c r="W29" s="69"/>
      <c r="X29" s="69"/>
      <c r="Y29" s="69"/>
      <c r="Z29" s="69"/>
      <c r="AA29" s="69"/>
      <c r="AB29" s="69"/>
      <c r="AC29" s="177"/>
      <c r="AD29" s="178" t="str">
        <f>U23&amp;T23</f>
        <v>SchotlandHaïti</v>
      </c>
      <c r="AE29" s="179" t="str">
        <f t="shared" si="45"/>
        <v/>
      </c>
      <c r="AI29" s="70"/>
      <c r="AJ29" s="70"/>
      <c r="AK29" s="169"/>
      <c r="AL29" s="70"/>
      <c r="AM29" s="70"/>
      <c r="AN29" s="70"/>
      <c r="AO29" s="70"/>
      <c r="BI29" s="114"/>
      <c r="BJ29" s="114"/>
      <c r="BL29" s="97"/>
      <c r="BM29" s="97"/>
    </row>
    <row r="30" spans="3:86" s="64" customFormat="1" x14ac:dyDescent="0.3">
      <c r="C30" s="69"/>
      <c r="D30" s="183"/>
      <c r="E30" s="183"/>
      <c r="F30" s="69"/>
      <c r="G30" s="69"/>
      <c r="H30" s="69"/>
      <c r="I30" s="69"/>
      <c r="J30" s="69"/>
      <c r="K30" s="69"/>
      <c r="L30" s="140"/>
      <c r="S30" s="173" t="s">
        <v>187</v>
      </c>
      <c r="T30" s="195"/>
      <c r="U30" s="69"/>
      <c r="V30" s="69"/>
      <c r="W30" s="69"/>
      <c r="X30" s="69"/>
      <c r="Y30" s="69"/>
      <c r="Z30" s="69"/>
      <c r="AA30" s="69"/>
      <c r="AB30" s="69"/>
      <c r="AC30" s="177"/>
      <c r="AD30" s="178" t="str">
        <f t="shared" ref="AD30:AD33" si="46">U24&amp;T24</f>
        <v>MarokkoSchotland</v>
      </c>
      <c r="AE30" s="179" t="str">
        <f t="shared" si="45"/>
        <v/>
      </c>
      <c r="AI30" s="70"/>
      <c r="AJ30" s="70"/>
      <c r="AK30" s="169"/>
      <c r="AL30" s="70"/>
      <c r="AM30" s="70"/>
      <c r="AN30" s="70"/>
      <c r="AO30" s="70"/>
      <c r="BI30" s="114"/>
      <c r="BJ30" s="114"/>
      <c r="BL30" s="97"/>
      <c r="BM30" s="97"/>
    </row>
    <row r="31" spans="3:86" s="64" customFormat="1" x14ac:dyDescent="0.3">
      <c r="D31" s="69"/>
      <c r="E31" s="69"/>
      <c r="F31" s="69"/>
      <c r="G31" s="69"/>
      <c r="H31" s="69"/>
      <c r="I31" s="69"/>
      <c r="J31" s="69"/>
      <c r="K31" s="69"/>
      <c r="L31" s="140"/>
      <c r="S31" s="173" t="s">
        <v>188</v>
      </c>
      <c r="T31" s="195"/>
      <c r="U31" s="69"/>
      <c r="V31" s="69"/>
      <c r="W31" s="69"/>
      <c r="X31" s="69"/>
      <c r="Y31" s="69"/>
      <c r="Z31" s="69"/>
      <c r="AA31" s="69"/>
      <c r="AB31" s="69"/>
      <c r="AC31" s="177"/>
      <c r="AD31" s="178" t="str">
        <f t="shared" si="46"/>
        <v>HaïtiBrazilië</v>
      </c>
      <c r="AE31" s="179" t="str">
        <f t="shared" si="45"/>
        <v/>
      </c>
      <c r="AI31" s="97"/>
      <c r="AJ31" s="97"/>
      <c r="AK31" s="97"/>
      <c r="AL31" s="97"/>
      <c r="AM31" s="97"/>
      <c r="AN31" s="97"/>
      <c r="AO31" s="97"/>
    </row>
    <row r="32" spans="3:86" s="64" customFormat="1" x14ac:dyDescent="0.3">
      <c r="D32" s="69"/>
      <c r="E32" s="69"/>
      <c r="F32" s="69"/>
      <c r="G32" s="69"/>
      <c r="H32" s="69"/>
      <c r="I32" s="69"/>
      <c r="J32" s="69"/>
      <c r="K32" s="69"/>
      <c r="L32" s="140"/>
      <c r="S32" s="173" t="s">
        <v>189</v>
      </c>
      <c r="T32" s="195"/>
      <c r="U32" s="69"/>
      <c r="V32" s="69"/>
      <c r="W32" s="69"/>
      <c r="X32" s="69"/>
      <c r="Y32" s="69"/>
      <c r="Z32" s="69"/>
      <c r="AA32" s="69"/>
      <c r="AB32" s="69"/>
      <c r="AC32" s="177"/>
      <c r="AD32" s="178" t="str">
        <f t="shared" si="46"/>
        <v>BraziliëSchotland</v>
      </c>
      <c r="AE32" s="179" t="str">
        <f t="shared" si="45"/>
        <v/>
      </c>
      <c r="AI32" s="97"/>
      <c r="AJ32" s="97"/>
      <c r="AK32" s="97"/>
      <c r="AL32" s="97"/>
      <c r="AM32" s="97"/>
      <c r="AN32" s="97"/>
      <c r="AO32" s="97"/>
    </row>
    <row r="33" spans="4:41" s="64" customFormat="1" ht="12" thickBot="1" x14ac:dyDescent="0.35">
      <c r="D33" s="69"/>
      <c r="E33" s="69"/>
      <c r="F33" s="69"/>
      <c r="G33" s="69"/>
      <c r="H33" s="69"/>
      <c r="I33" s="69"/>
      <c r="J33" s="69"/>
      <c r="K33" s="69"/>
      <c r="L33" s="69"/>
      <c r="S33" s="184" t="s">
        <v>190</v>
      </c>
      <c r="T33" s="196"/>
      <c r="U33" s="185"/>
      <c r="V33" s="185"/>
      <c r="W33" s="185"/>
      <c r="X33" s="185"/>
      <c r="Y33" s="185"/>
      <c r="Z33" s="185"/>
      <c r="AA33" s="185"/>
      <c r="AB33" s="185"/>
      <c r="AC33" s="189"/>
      <c r="AD33" s="190" t="str">
        <f t="shared" si="46"/>
        <v>HaïtiMarokko</v>
      </c>
      <c r="AE33" s="191" t="str">
        <f t="shared" si="45"/>
        <v/>
      </c>
      <c r="AI33" s="70"/>
      <c r="AJ33" s="70"/>
      <c r="AK33" s="169"/>
      <c r="AL33" s="70"/>
      <c r="AM33" s="70"/>
      <c r="AN33" s="70"/>
      <c r="AO33" s="70"/>
    </row>
    <row r="34" spans="4:41" ht="12" thickTop="1" x14ac:dyDescent="0.2"/>
  </sheetData>
  <mergeCells count="1">
    <mergeCell ref="Y21:Z21"/>
  </mergeCells>
  <pageMargins left="0.78740157499999996" right="0.78740157499999996" top="0.984251969" bottom="0.984251969" header="0.4921259845" footer="0.4921259845"/>
  <pageSetup paperSize="9" orientation="portrait" horizontalDpi="4294967293"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19</vt:i4>
      </vt:variant>
    </vt:vector>
  </HeadingPairs>
  <TitlesOfParts>
    <vt:vector size="19" baseType="lpstr">
      <vt:lpstr>Spelregels</vt:lpstr>
      <vt:lpstr>random</vt:lpstr>
      <vt:lpstr>Speelschema</vt:lpstr>
      <vt:lpstr>Pronostiek</vt:lpstr>
      <vt:lpstr>Printbestand</vt:lpstr>
      <vt:lpstr>geplaatst</vt:lpstr>
      <vt:lpstr>CalcA</vt:lpstr>
      <vt:lpstr>CalcB</vt:lpstr>
      <vt:lpstr>CalcC</vt:lpstr>
      <vt:lpstr>CalcD</vt:lpstr>
      <vt:lpstr>CalcE</vt:lpstr>
      <vt:lpstr>CalcF</vt:lpstr>
      <vt:lpstr>CalcG</vt:lpstr>
      <vt:lpstr>CalcH</vt:lpstr>
      <vt:lpstr>CalcI</vt:lpstr>
      <vt:lpstr>CalcJ</vt:lpstr>
      <vt:lpstr>CalcK</vt:lpstr>
      <vt:lpstr>CalcL</vt:lpstr>
      <vt:lpstr>Calc3e</vt:lpstr>
    </vt:vector>
  </TitlesOfParts>
  <Company>www.excely.com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FIFA World Cup Schedule</dc:title>
  <dc:creator>Denys Kozyr</dc:creator>
  <cp:keywords>fifa;world cup;schedule;spreadsheet</cp:keywords>
  <cp:lastModifiedBy>Gebruiker</cp:lastModifiedBy>
  <cp:lastPrinted>2026-05-09T13:17:36Z</cp:lastPrinted>
  <dcterms:created xsi:type="dcterms:W3CDTF">2017-12-27T19:32:51Z</dcterms:created>
  <dcterms:modified xsi:type="dcterms:W3CDTF">2026-05-31T18:07:29Z</dcterms:modified>
</cp:coreProperties>
</file>